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1"/>
  </bookViews>
  <sheets>
    <sheet name="Genn" sheetId="1" r:id="rId1"/>
    <sheet name="Febb" sheetId="2" r:id="rId2"/>
    <sheet name="Mz" sheetId="3" r:id="rId3"/>
    <sheet name="Apr" sheetId="4" r:id="rId4"/>
    <sheet name="Mgg" sheetId="5" r:id="rId5"/>
    <sheet name="GIU" sheetId="6" r:id="rId6"/>
    <sheet name="LUGL" sheetId="7" r:id="rId7"/>
    <sheet name="AGO" sheetId="8" r:id="rId8"/>
    <sheet name="SETT" sheetId="9" r:id="rId9"/>
    <sheet name="OTT" sheetId="10" r:id="rId10"/>
    <sheet name="NOV" sheetId="11" r:id="rId11"/>
    <sheet name="DIC" sheetId="12" r:id="rId12"/>
    <sheet name="Foglio1" sheetId="13" r:id="rId13"/>
  </sheets>
  <definedNames/>
  <calcPr fullCalcOnLoad="1"/>
</workbook>
</file>

<file path=xl/sharedStrings.xml><?xml version="1.0" encoding="utf-8"?>
<sst xmlns="http://schemas.openxmlformats.org/spreadsheetml/2006/main" count="167" uniqueCount="22">
  <si>
    <t>TASSI DI ASSENZA E MAGGIOR PRESENZA DEL PERSONALE</t>
  </si>
  <si>
    <t>N. dipendenti</t>
  </si>
  <si>
    <t>N. teorico giorni lavorativi</t>
  </si>
  <si>
    <t>N. complessivo giorni di assenza a qualunque titolo</t>
  </si>
  <si>
    <t>Incidenza %</t>
  </si>
  <si>
    <t>N. giorni di assenza escluse le ferie</t>
  </si>
  <si>
    <t>N. giorni di malattia</t>
  </si>
  <si>
    <t>Tassi di maggior presenza %</t>
  </si>
  <si>
    <t>Area Amministrativo- Finaziaria</t>
  </si>
  <si>
    <t>Area Tecnica</t>
  </si>
  <si>
    <t>Area PL</t>
  </si>
  <si>
    <t>GENNAIO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</si>
  <si>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</si>
  <si>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</si>
  <si>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</si>
  <si>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</si>
  <si>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</si>
  <si>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AGOSTO </t>
  </si>
  <si>
    <t xml:space="preserve">SETTEMBRE </t>
  </si>
  <si>
    <t xml:space="preserve">NOVEMBRE </t>
  </si>
  <si>
    <t xml:space="preserve">DICEMBRE </t>
  </si>
  <si>
    <t>LUGLIO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</si>
</sst>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2" width="9.140625" style="4" customWidth="1"/>
    <col min="3" max="3" width="13.7109375" style="4" customWidth="1"/>
    <col min="4" max="4" width="11.28125" style="4" customWidth="1"/>
    <col min="5" max="5" width="16.28125" style="4" customWidth="1"/>
    <col min="6" max="6" width="11.00390625" style="4" customWidth="1"/>
    <col min="7" max="7" width="10.57421875" style="4" customWidth="1"/>
    <col min="8" max="8" width="10.00390625" style="4" customWidth="1"/>
    <col min="9" max="9" width="10.421875" style="4" customWidth="1"/>
    <col min="10" max="16384" width="9.140625" style="4" customWidth="1"/>
  </cols>
  <sheetData>
    <row r="1" spans="1:13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"/>
    </row>
    <row r="2" spans="1:13" ht="12.7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</row>
    <row r="3" spans="1:13" ht="60" customHeight="1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  <c r="M3" s="6"/>
    </row>
    <row r="4" spans="1:12" ht="33.75" customHeight="1">
      <c r="A4" s="13" t="s">
        <v>8</v>
      </c>
      <c r="B4" s="13"/>
      <c r="C4" s="1">
        <v>5</v>
      </c>
      <c r="D4" s="1">
        <f>22*5</f>
        <v>110</v>
      </c>
      <c r="E4" s="1">
        <f>2.2+1+5+0.2+1+31+1+0.6+0.1+3+0.4</f>
        <v>45.5</v>
      </c>
      <c r="F4" s="1">
        <f>E4*100/D4</f>
        <v>41.36363636363637</v>
      </c>
      <c r="G4" s="1">
        <f>1+1+31+3</f>
        <v>36</v>
      </c>
      <c r="H4" s="1">
        <f>G4*100/D4</f>
        <v>32.72727272727273</v>
      </c>
      <c r="I4" s="1">
        <v>4</v>
      </c>
      <c r="J4" s="1">
        <f>I4*100/D4</f>
        <v>3.6363636363636362</v>
      </c>
      <c r="K4" s="12">
        <f>((D4-E4)*100)/D4</f>
        <v>58.63636363636363</v>
      </c>
      <c r="L4" s="12"/>
    </row>
    <row r="5" spans="1:12" ht="29.25" customHeight="1">
      <c r="A5" s="13" t="s">
        <v>9</v>
      </c>
      <c r="B5" s="13"/>
      <c r="C5" s="1">
        <v>7</v>
      </c>
      <c r="D5" s="1">
        <f>22*7</f>
        <v>154</v>
      </c>
      <c r="E5" s="1">
        <f>5+1+1+3+3</f>
        <v>13</v>
      </c>
      <c r="F5" s="1">
        <f>E5*100/D5</f>
        <v>8.441558441558442</v>
      </c>
      <c r="G5" s="1">
        <f>5+1+3+3</f>
        <v>12</v>
      </c>
      <c r="H5" s="1">
        <f>G5*100/D5</f>
        <v>7.792207792207792</v>
      </c>
      <c r="I5" s="1">
        <v>8</v>
      </c>
      <c r="J5" s="1">
        <f>I5*100/D5</f>
        <v>5.194805194805195</v>
      </c>
      <c r="K5" s="12">
        <f>(D5-E5)*100/D5</f>
        <v>91.55844155844156</v>
      </c>
      <c r="L5" s="12"/>
    </row>
    <row r="6" spans="1:12" ht="30" customHeight="1">
      <c r="A6" s="13" t="s">
        <v>10</v>
      </c>
      <c r="B6" s="13"/>
      <c r="C6" s="1">
        <v>6</v>
      </c>
      <c r="D6" s="1">
        <f>22*6</f>
        <v>132</v>
      </c>
      <c r="E6" s="1">
        <f>3+2+5+2+5+1+7</f>
        <v>25</v>
      </c>
      <c r="F6" s="1">
        <f>E6*100/D6</f>
        <v>18.939393939393938</v>
      </c>
      <c r="G6" s="1">
        <f>2+2+5</f>
        <v>9</v>
      </c>
      <c r="H6" s="1">
        <f>G6*100/D6</f>
        <v>6.818181818181818</v>
      </c>
      <c r="I6" s="1">
        <v>5</v>
      </c>
      <c r="J6" s="1">
        <f>I6*100/D6</f>
        <v>3.787878787878788</v>
      </c>
      <c r="K6" s="12">
        <f>(D6-E6)*100/D6</f>
        <v>81.06060606060606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K6" sqref="K6:L6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30.75" customHeight="1">
      <c r="A4" s="13" t="s">
        <v>8</v>
      </c>
      <c r="B4" s="13"/>
      <c r="C4" s="1">
        <v>5</v>
      </c>
      <c r="D4" s="1">
        <f>23*5</f>
        <v>115</v>
      </c>
      <c r="E4" s="1">
        <f>1+1+0.3+1+5+1+1+3+1+2</f>
        <v>16.3</v>
      </c>
      <c r="F4" s="1">
        <f>E4*100/D4</f>
        <v>14.173913043478262</v>
      </c>
      <c r="G4" s="1">
        <f>E4-(1+0.3+1)</f>
        <v>14</v>
      </c>
      <c r="H4" s="1">
        <f>G4*100/D4</f>
        <v>12.173913043478262</v>
      </c>
      <c r="I4" s="1">
        <v>2</v>
      </c>
      <c r="J4" s="1">
        <f>I4*100/D4</f>
        <v>1.7391304347826086</v>
      </c>
      <c r="K4" s="12">
        <f>((D4-E4)*100)/D4</f>
        <v>85.82608695652173</v>
      </c>
      <c r="L4" s="12"/>
    </row>
    <row r="5" spans="1:12" ht="12.75">
      <c r="A5" s="13" t="s">
        <v>9</v>
      </c>
      <c r="B5" s="13"/>
      <c r="C5" s="1">
        <v>7</v>
      </c>
      <c r="D5" s="1">
        <f>23*7</f>
        <v>161</v>
      </c>
      <c r="E5" s="1">
        <f>2+0.05+1.01+0.1+4+1+4+3+3</f>
        <v>18.16</v>
      </c>
      <c r="F5" s="1">
        <f>E5*100/D5</f>
        <v>11.279503105590063</v>
      </c>
      <c r="G5" s="1">
        <f>E5-(0.05+1.01+0.1+1+3)</f>
        <v>13</v>
      </c>
      <c r="H5" s="1">
        <f>G5*100/D5</f>
        <v>8.074534161490684</v>
      </c>
      <c r="I5" s="1">
        <v>8</v>
      </c>
      <c r="J5" s="1">
        <f>I5*100/D5</f>
        <v>4.968944099378882</v>
      </c>
      <c r="K5" s="12">
        <f>(D5-E5)*100/D5</f>
        <v>88.72049689440993</v>
      </c>
      <c r="L5" s="12"/>
    </row>
    <row r="6" spans="1:12" ht="12.75">
      <c r="A6" s="13" t="s">
        <v>10</v>
      </c>
      <c r="B6" s="13"/>
      <c r="C6" s="1">
        <v>6</v>
      </c>
      <c r="D6" s="1">
        <f>23*6</f>
        <v>138</v>
      </c>
      <c r="E6" s="1">
        <f>1+1+1+4+0.05</f>
        <v>7.05</v>
      </c>
      <c r="F6" s="1">
        <f>E6*100/D6</f>
        <v>5.108695652173913</v>
      </c>
      <c r="G6" s="1">
        <f>E6-(4.05+1)</f>
        <v>2</v>
      </c>
      <c r="H6" s="1">
        <f>G6*100/D6</f>
        <v>1.4492753623188406</v>
      </c>
      <c r="I6" s="1">
        <v>0</v>
      </c>
      <c r="J6" s="1">
        <f>I6*100/D6</f>
        <v>0</v>
      </c>
      <c r="K6" s="12">
        <f>(D6-E6)*100/D6</f>
        <v>94.89130434782608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C7" sqref="C7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33" customHeight="1">
      <c r="A4" s="13" t="s">
        <v>8</v>
      </c>
      <c r="B4" s="13"/>
      <c r="C4" s="1">
        <v>5</v>
      </c>
      <c r="D4" s="1">
        <f>21*5</f>
        <v>105</v>
      </c>
      <c r="E4" s="1">
        <v>23</v>
      </c>
      <c r="F4" s="1">
        <f>E4*100/D4</f>
        <v>21.904761904761905</v>
      </c>
      <c r="G4" s="1">
        <v>21</v>
      </c>
      <c r="H4" s="1">
        <f>G4*100/D4</f>
        <v>20</v>
      </c>
      <c r="I4" s="1">
        <v>2</v>
      </c>
      <c r="J4" s="1">
        <f>I4*100/D4</f>
        <v>1.9047619047619047</v>
      </c>
      <c r="K4" s="12">
        <f>((D4-E4)*100)/D4</f>
        <v>78.0952380952381</v>
      </c>
      <c r="L4" s="12"/>
    </row>
    <row r="5" spans="1:12" ht="12.75">
      <c r="A5" s="13" t="s">
        <v>9</v>
      </c>
      <c r="B5" s="13"/>
      <c r="C5" s="1">
        <v>7</v>
      </c>
      <c r="D5" s="1">
        <f>21*7</f>
        <v>147</v>
      </c>
      <c r="E5" s="1">
        <v>14.3</v>
      </c>
      <c r="F5" s="1">
        <f>E5*100/D5</f>
        <v>9.727891156462585</v>
      </c>
      <c r="G5" s="1">
        <v>5.3</v>
      </c>
      <c r="H5" s="1">
        <f>G5*100/D5</f>
        <v>3.6054421768707483</v>
      </c>
      <c r="I5" s="1">
        <v>9</v>
      </c>
      <c r="J5" s="1">
        <f>I5*100/D5</f>
        <v>6.122448979591836</v>
      </c>
      <c r="K5" s="12">
        <f>(D5-E5)*100/D5</f>
        <v>90.2721088435374</v>
      </c>
      <c r="L5" s="12"/>
    </row>
    <row r="6" spans="1:12" ht="12.75">
      <c r="A6" s="13" t="s">
        <v>10</v>
      </c>
      <c r="B6" s="13"/>
      <c r="C6" s="1">
        <v>6</v>
      </c>
      <c r="D6" s="1">
        <f>21*6</f>
        <v>126</v>
      </c>
      <c r="E6" s="1">
        <v>5</v>
      </c>
      <c r="F6" s="1">
        <f>E6*100/D6</f>
        <v>3.9682539682539684</v>
      </c>
      <c r="G6" s="1">
        <v>2</v>
      </c>
      <c r="H6" s="1">
        <f>G6*100/D6</f>
        <v>1.5873015873015872</v>
      </c>
      <c r="I6" s="1">
        <v>3</v>
      </c>
      <c r="J6" s="1">
        <f>I6*100/D6</f>
        <v>2.380952380952381</v>
      </c>
      <c r="K6" s="12">
        <f>(D6-E6)*100/D6</f>
        <v>96.03174603174604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K6" sqref="K6:L6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31.5" customHeight="1">
      <c r="A4" s="13" t="s">
        <v>8</v>
      </c>
      <c r="B4" s="13"/>
      <c r="C4" s="1">
        <v>5</v>
      </c>
      <c r="D4" s="1">
        <f>18*5</f>
        <v>90</v>
      </c>
      <c r="E4" s="1">
        <v>22</v>
      </c>
      <c r="F4" s="1">
        <f>E4*100/D4</f>
        <v>24.444444444444443</v>
      </c>
      <c r="G4" s="1">
        <v>18</v>
      </c>
      <c r="H4" s="1">
        <f>G4*100/D4</f>
        <v>20</v>
      </c>
      <c r="I4" s="1">
        <v>4</v>
      </c>
      <c r="J4" s="1">
        <f>I4*100/D4</f>
        <v>4.444444444444445</v>
      </c>
      <c r="K4" s="12">
        <f>((D4-E4)*100)/D4</f>
        <v>75.55555555555556</v>
      </c>
      <c r="L4" s="12"/>
    </row>
    <row r="5" spans="1:12" ht="12.75">
      <c r="A5" s="13" t="s">
        <v>9</v>
      </c>
      <c r="B5" s="13"/>
      <c r="C5" s="1">
        <v>7</v>
      </c>
      <c r="D5" s="1">
        <f>18*7</f>
        <v>126</v>
      </c>
      <c r="E5" s="1">
        <v>12</v>
      </c>
      <c r="F5" s="1">
        <f>E5*100/D5</f>
        <v>9.523809523809524</v>
      </c>
      <c r="G5" s="1">
        <v>9</v>
      </c>
      <c r="H5" s="1">
        <f>G5*100/D5</f>
        <v>7.142857142857143</v>
      </c>
      <c r="I5" s="1">
        <v>3</v>
      </c>
      <c r="J5" s="1">
        <f>I5*100/D5</f>
        <v>2.380952380952381</v>
      </c>
      <c r="K5" s="12">
        <f>(D5-E5)*100/D5</f>
        <v>90.47619047619048</v>
      </c>
      <c r="L5" s="12"/>
    </row>
    <row r="6" spans="1:12" ht="12.75">
      <c r="A6" s="13" t="s">
        <v>10</v>
      </c>
      <c r="B6" s="13"/>
      <c r="C6" s="1">
        <v>6</v>
      </c>
      <c r="D6" s="1">
        <f>18*6</f>
        <v>108</v>
      </c>
      <c r="E6" s="1">
        <v>6</v>
      </c>
      <c r="F6" s="1">
        <f>E6*100/D6</f>
        <v>5.555555555555555</v>
      </c>
      <c r="G6" s="1">
        <v>3</v>
      </c>
      <c r="H6" s="1">
        <f>G6*100/D6</f>
        <v>2.7777777777777777</v>
      </c>
      <c r="I6" s="1">
        <v>3</v>
      </c>
      <c r="J6" s="1">
        <f>I6*100/D6</f>
        <v>2.7777777777777777</v>
      </c>
      <c r="K6" s="12">
        <f>(D6-E6)*100/D6</f>
        <v>94.44444444444444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2" width="9.140625" style="4" customWidth="1"/>
    <col min="3" max="3" width="13.7109375" style="4" customWidth="1"/>
    <col min="4" max="4" width="11.28125" style="4" customWidth="1"/>
    <col min="5" max="5" width="16.28125" style="4" customWidth="1"/>
    <col min="6" max="7" width="10.57421875" style="4" customWidth="1"/>
    <col min="8" max="8" width="10.00390625" style="4" customWidth="1"/>
    <col min="9" max="9" width="10.421875" style="4" customWidth="1"/>
    <col min="10" max="16384" width="9.140625" style="4" customWidth="1"/>
  </cols>
  <sheetData>
    <row r="1" spans="1:13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"/>
    </row>
    <row r="2" spans="1:13" ht="12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"/>
    </row>
    <row r="3" spans="1:13" ht="60" customHeight="1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  <c r="M3" s="6"/>
    </row>
    <row r="4" spans="1:12" ht="33.75" customHeight="1">
      <c r="A4" s="13" t="s">
        <v>8</v>
      </c>
      <c r="B4" s="13"/>
      <c r="C4" s="1">
        <v>5</v>
      </c>
      <c r="D4" s="1">
        <f>(20*5)</f>
        <v>100</v>
      </c>
      <c r="E4" s="1">
        <f>11+1+28+1+1+1+1</f>
        <v>44</v>
      </c>
      <c r="F4" s="1">
        <f>E4*100/D4</f>
        <v>44</v>
      </c>
      <c r="G4" s="1">
        <f>1+1+28</f>
        <v>30</v>
      </c>
      <c r="H4" s="1">
        <f>G4*100/D4</f>
        <v>30</v>
      </c>
      <c r="I4" s="1">
        <v>1</v>
      </c>
      <c r="J4" s="1">
        <f>I4*100/D4</f>
        <v>1</v>
      </c>
      <c r="K4" s="12">
        <f>((D4-E4)*100)/D4</f>
        <v>56</v>
      </c>
      <c r="L4" s="12"/>
    </row>
    <row r="5" spans="1:12" ht="29.25" customHeight="1">
      <c r="A5" s="13" t="s">
        <v>9</v>
      </c>
      <c r="B5" s="13"/>
      <c r="C5" s="1">
        <v>7</v>
      </c>
      <c r="D5" s="1">
        <f>20*7</f>
        <v>140</v>
      </c>
      <c r="E5" s="1">
        <f>4+3+5+1+1+3+1+3</f>
        <v>21</v>
      </c>
      <c r="F5" s="1">
        <f>E5*100/D5</f>
        <v>15</v>
      </c>
      <c r="G5" s="1">
        <f>3+1+3+3+1</f>
        <v>11</v>
      </c>
      <c r="H5" s="1">
        <f>G5*100/D5</f>
        <v>7.857142857142857</v>
      </c>
      <c r="I5" s="1">
        <v>7</v>
      </c>
      <c r="J5" s="1">
        <f>I5*100/D5</f>
        <v>5</v>
      </c>
      <c r="K5" s="12">
        <f>(D5-E5)*100/D5</f>
        <v>85</v>
      </c>
      <c r="L5" s="12"/>
    </row>
    <row r="6" spans="1:12" ht="30" customHeight="1">
      <c r="A6" s="13" t="s">
        <v>10</v>
      </c>
      <c r="B6" s="13"/>
      <c r="C6" s="1">
        <v>6</v>
      </c>
      <c r="D6" s="1">
        <f>20*6</f>
        <v>120</v>
      </c>
      <c r="E6" s="1">
        <f>1+6+3+1</f>
        <v>11</v>
      </c>
      <c r="F6" s="1">
        <f>E6*100/D6</f>
        <v>9.166666666666666</v>
      </c>
      <c r="G6" s="1">
        <f>5+1+3</f>
        <v>9</v>
      </c>
      <c r="H6" s="1">
        <f>G6*100/D6</f>
        <v>7.5</v>
      </c>
      <c r="I6" s="1">
        <v>0</v>
      </c>
      <c r="J6" s="1">
        <f>I6*100/D6</f>
        <v>0</v>
      </c>
      <c r="K6" s="12">
        <f>(D6-E6)*100/D6</f>
        <v>90.83333333333333</v>
      </c>
      <c r="L6" s="12"/>
    </row>
  </sheetData>
  <sheetProtection/>
  <mergeCells count="10">
    <mergeCell ref="A6:B6"/>
    <mergeCell ref="K4:L4"/>
    <mergeCell ref="K5:L5"/>
    <mergeCell ref="K6:L6"/>
    <mergeCell ref="A3:B3"/>
    <mergeCell ref="A1:L1"/>
    <mergeCell ref="A2:L2"/>
    <mergeCell ref="K3:L3"/>
    <mergeCell ref="A4:B4"/>
    <mergeCell ref="A5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7" sqref="E7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41.25" customHeight="1">
      <c r="A4" s="13" t="s">
        <v>8</v>
      </c>
      <c r="B4" s="13"/>
      <c r="C4" s="1">
        <v>5</v>
      </c>
      <c r="D4" s="1">
        <f>(21*5)</f>
        <v>105</v>
      </c>
      <c r="E4" s="1">
        <f>2+1+3+31+4</f>
        <v>41</v>
      </c>
      <c r="F4" s="1">
        <f>E4*100/D4</f>
        <v>39.04761904761905</v>
      </c>
      <c r="G4" s="1">
        <f>5</f>
        <v>5</v>
      </c>
      <c r="H4" s="1">
        <f>G4*100/D4</f>
        <v>4.761904761904762</v>
      </c>
      <c r="I4" s="1">
        <v>2</v>
      </c>
      <c r="J4" s="1">
        <f>I4*100/D4</f>
        <v>1.9047619047619047</v>
      </c>
      <c r="K4" s="12">
        <f>((D4-E4)*100)/D4</f>
        <v>60.95238095238095</v>
      </c>
      <c r="L4" s="12"/>
    </row>
    <row r="5" spans="1:12" ht="33" customHeight="1">
      <c r="A5" s="13" t="s">
        <v>9</v>
      </c>
      <c r="B5" s="13"/>
      <c r="C5" s="1">
        <v>7</v>
      </c>
      <c r="D5" s="1">
        <f>21*7</f>
        <v>147</v>
      </c>
      <c r="E5" s="1">
        <f>3+2+1+1+3+1+3+3+1</f>
        <v>18</v>
      </c>
      <c r="F5" s="1">
        <f>E5*100/D5</f>
        <v>12.244897959183673</v>
      </c>
      <c r="G5" s="1">
        <f>1+1+3</f>
        <v>5</v>
      </c>
      <c r="H5" s="1">
        <f>G5*100/D5</f>
        <v>3.401360544217687</v>
      </c>
      <c r="I5" s="1">
        <v>0</v>
      </c>
      <c r="J5" s="1">
        <f>I5*100/D5</f>
        <v>0</v>
      </c>
      <c r="K5" s="12">
        <f>(D5-E5)*100/D5</f>
        <v>87.75510204081633</v>
      </c>
      <c r="L5" s="12"/>
    </row>
    <row r="6" spans="1:12" ht="38.25" customHeight="1">
      <c r="A6" s="13" t="s">
        <v>10</v>
      </c>
      <c r="B6" s="13"/>
      <c r="C6" s="1">
        <v>6</v>
      </c>
      <c r="D6" s="1">
        <f>21*6</f>
        <v>126</v>
      </c>
      <c r="E6" s="1">
        <f>2+4+2+2+3+1+6</f>
        <v>20</v>
      </c>
      <c r="F6" s="1">
        <f>E6*100/D6</f>
        <v>15.873015873015873</v>
      </c>
      <c r="G6" s="1">
        <f>2+2+1+5</f>
        <v>10</v>
      </c>
      <c r="H6" s="1">
        <f>G6*100/D6</f>
        <v>7.936507936507937</v>
      </c>
      <c r="I6" s="1">
        <f>2+5</f>
        <v>7</v>
      </c>
      <c r="J6" s="1">
        <f>I6*100/D6</f>
        <v>5.555555555555555</v>
      </c>
      <c r="K6" s="12">
        <f>(D6-E6)*100/D6</f>
        <v>84.12698412698413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K6" sqref="K6:L6"/>
    </sheetView>
  </sheetViews>
  <sheetFormatPr defaultColWidth="9.140625" defaultRowHeight="12.75"/>
  <cols>
    <col min="1" max="16384" width="9.140625" style="7" customWidth="1"/>
  </cols>
  <sheetData>
    <row r="1" spans="1:12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02">
      <c r="A3" s="15"/>
      <c r="B3" s="15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4</v>
      </c>
      <c r="I3" s="9" t="s">
        <v>6</v>
      </c>
      <c r="J3" s="9" t="s">
        <v>4</v>
      </c>
      <c r="K3" s="16" t="s">
        <v>7</v>
      </c>
      <c r="L3" s="16"/>
    </row>
    <row r="4" spans="1:12" ht="42" customHeight="1">
      <c r="A4" s="16" t="s">
        <v>8</v>
      </c>
      <c r="B4" s="16"/>
      <c r="C4" s="10">
        <v>5</v>
      </c>
      <c r="D4" s="10">
        <f>20*5</f>
        <v>100</v>
      </c>
      <c r="E4" s="10">
        <f>10+1+1</f>
        <v>12</v>
      </c>
      <c r="F4" s="8">
        <f>E4*100/D4</f>
        <v>12</v>
      </c>
      <c r="G4" s="10">
        <f>2</f>
        <v>2</v>
      </c>
      <c r="H4" s="8">
        <f>G4*100/D4</f>
        <v>2</v>
      </c>
      <c r="I4" s="10">
        <v>0</v>
      </c>
      <c r="J4" s="8">
        <f>I4*100/D4</f>
        <v>0</v>
      </c>
      <c r="K4" s="15">
        <f>((D4-E4)*100)/D4</f>
        <v>88</v>
      </c>
      <c r="L4" s="15"/>
    </row>
    <row r="5" spans="1:12" ht="38.25" customHeight="1">
      <c r="A5" s="16" t="s">
        <v>9</v>
      </c>
      <c r="B5" s="16"/>
      <c r="C5" s="10">
        <v>7</v>
      </c>
      <c r="D5" s="10">
        <f>20*7</f>
        <v>140</v>
      </c>
      <c r="E5" s="10">
        <f>14+2+1+2</f>
        <v>19</v>
      </c>
      <c r="F5" s="8">
        <f>E5*100/D5</f>
        <v>13.571428571428571</v>
      </c>
      <c r="G5" s="10">
        <f>2+2</f>
        <v>4</v>
      </c>
      <c r="H5" s="8">
        <f>G5*100/D5</f>
        <v>2.857142857142857</v>
      </c>
      <c r="I5" s="10">
        <v>0</v>
      </c>
      <c r="J5" s="8">
        <f>I5*100/D5</f>
        <v>0</v>
      </c>
      <c r="K5" s="15">
        <f>(D5-E5)*100/D5</f>
        <v>86.42857142857143</v>
      </c>
      <c r="L5" s="15"/>
    </row>
    <row r="6" spans="1:12" ht="37.5" customHeight="1">
      <c r="A6" s="16" t="s">
        <v>10</v>
      </c>
      <c r="B6" s="16"/>
      <c r="C6" s="10">
        <v>6</v>
      </c>
      <c r="D6" s="10">
        <f>20*6</f>
        <v>120</v>
      </c>
      <c r="E6" s="10">
        <f>10+5</f>
        <v>15</v>
      </c>
      <c r="F6" s="8">
        <f>E6*100/D6</f>
        <v>12.5</v>
      </c>
      <c r="G6" s="10">
        <v>5</v>
      </c>
      <c r="H6" s="8">
        <f>G6*100/D6</f>
        <v>4.166666666666667</v>
      </c>
      <c r="I6" s="10">
        <v>0</v>
      </c>
      <c r="J6" s="8">
        <f>I6*100/D6</f>
        <v>0</v>
      </c>
      <c r="K6" s="15">
        <f>(D6-E6)*100/D6</f>
        <v>87.5</v>
      </c>
      <c r="L6" s="15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J6" sqref="J6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33" customHeight="1">
      <c r="A4" s="13" t="s">
        <v>8</v>
      </c>
      <c r="B4" s="13"/>
      <c r="C4" s="1">
        <v>5</v>
      </c>
      <c r="D4" s="1">
        <f>22*5</f>
        <v>110</v>
      </c>
      <c r="E4" s="1">
        <f>4+1+1+1+11+2+1+2+1</f>
        <v>24</v>
      </c>
      <c r="F4" s="1">
        <f>E4*100/D4</f>
        <v>21.818181818181817</v>
      </c>
      <c r="G4" s="1">
        <f>1+1+2+1+1</f>
        <v>6</v>
      </c>
      <c r="H4" s="1">
        <f>G4*100/D4</f>
        <v>5.454545454545454</v>
      </c>
      <c r="I4" s="1">
        <v>0</v>
      </c>
      <c r="J4" s="1">
        <f>I4*100/D4</f>
        <v>0</v>
      </c>
      <c r="K4" s="12">
        <f>((D4-E4)*100)/D4</f>
        <v>78.18181818181819</v>
      </c>
      <c r="L4" s="12"/>
    </row>
    <row r="5" spans="1:12" ht="39" customHeight="1">
      <c r="A5" s="13" t="s">
        <v>9</v>
      </c>
      <c r="B5" s="13"/>
      <c r="C5" s="1">
        <v>7</v>
      </c>
      <c r="D5" s="1">
        <f>22*7</f>
        <v>154</v>
      </c>
      <c r="E5" s="1">
        <f>15+1+5+3+2</f>
        <v>26</v>
      </c>
      <c r="F5" s="1">
        <f>E5*100/D5</f>
        <v>16.883116883116884</v>
      </c>
      <c r="G5" s="1">
        <f>1+2</f>
        <v>3</v>
      </c>
      <c r="H5" s="1">
        <f>G5*100/D5</f>
        <v>1.948051948051948</v>
      </c>
      <c r="I5" s="1">
        <v>0</v>
      </c>
      <c r="J5" s="1">
        <f>I5*100/D5</f>
        <v>0</v>
      </c>
      <c r="K5" s="12">
        <f>(D5-E5)*100/D5</f>
        <v>83.11688311688312</v>
      </c>
      <c r="L5" s="12"/>
    </row>
    <row r="6" spans="1:12" ht="39" customHeight="1">
      <c r="A6" s="13" t="s">
        <v>10</v>
      </c>
      <c r="B6" s="13"/>
      <c r="C6" s="1">
        <v>6</v>
      </c>
      <c r="D6" s="1">
        <f>22*6</f>
        <v>132</v>
      </c>
      <c r="E6" s="1">
        <f>6+3+1+1+1+1+1+7</f>
        <v>21</v>
      </c>
      <c r="F6" s="1">
        <f>E6*100/D6</f>
        <v>15.909090909090908</v>
      </c>
      <c r="G6" s="1">
        <f>3+1+1+1</f>
        <v>6</v>
      </c>
      <c r="H6" s="1">
        <f>G6*100/D6</f>
        <v>4.545454545454546</v>
      </c>
      <c r="I6" s="1">
        <v>0</v>
      </c>
      <c r="J6" s="1">
        <f>I6*100/D6</f>
        <v>0</v>
      </c>
      <c r="K6" s="12">
        <f>(D6-E6)*100/D6</f>
        <v>84.0909090909091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7" sqref="E7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36" customHeight="1">
      <c r="A4" s="13" t="s">
        <v>8</v>
      </c>
      <c r="B4" s="13"/>
      <c r="C4" s="1">
        <v>5</v>
      </c>
      <c r="D4" s="1">
        <f>20*5</f>
        <v>100</v>
      </c>
      <c r="E4" s="1">
        <f>10+1+1+2+1+12+8+2+2</f>
        <v>39</v>
      </c>
      <c r="F4" s="1">
        <f>E4*100/D4</f>
        <v>39</v>
      </c>
      <c r="G4" s="1">
        <f>1+2+1+1+2</f>
        <v>7</v>
      </c>
      <c r="H4" s="1">
        <f>G4*100/D4</f>
        <v>7</v>
      </c>
      <c r="I4" s="1">
        <v>1</v>
      </c>
      <c r="J4" s="1">
        <f>I4*100/D4</f>
        <v>1</v>
      </c>
      <c r="K4" s="12">
        <f>((D4-E4)*100)/D4</f>
        <v>61</v>
      </c>
      <c r="L4" s="12"/>
    </row>
    <row r="5" spans="1:12" ht="33.75" customHeight="1">
      <c r="A5" s="13" t="s">
        <v>9</v>
      </c>
      <c r="B5" s="13"/>
      <c r="C5" s="1">
        <v>7</v>
      </c>
      <c r="D5" s="1">
        <f>20*7</f>
        <v>140</v>
      </c>
      <c r="E5" s="1">
        <f>9+5+1+4+8+11+13</f>
        <v>51</v>
      </c>
      <c r="F5" s="1">
        <f>E5*100/D5</f>
        <v>36.42857142857143</v>
      </c>
      <c r="G5" s="1">
        <f>1</f>
        <v>1</v>
      </c>
      <c r="H5" s="1">
        <f>G5*100/D5</f>
        <v>0.7142857142857143</v>
      </c>
      <c r="I5" s="1">
        <v>0</v>
      </c>
      <c r="J5" s="1">
        <f>I5*100/D5</f>
        <v>0</v>
      </c>
      <c r="K5" s="12">
        <f>(D5-E5)*100/D5</f>
        <v>63.57142857142857</v>
      </c>
      <c r="L5" s="12"/>
    </row>
    <row r="6" spans="1:12" ht="33.75" customHeight="1">
      <c r="A6" s="13" t="s">
        <v>10</v>
      </c>
      <c r="B6" s="13"/>
      <c r="C6" s="1">
        <v>6</v>
      </c>
      <c r="D6" s="1">
        <f>20*6</f>
        <v>120</v>
      </c>
      <c r="E6" s="1">
        <f>3+1+1+6</f>
        <v>11</v>
      </c>
      <c r="F6" s="1">
        <f>E6*100/D6</f>
        <v>9.166666666666666</v>
      </c>
      <c r="G6" s="1">
        <v>1</v>
      </c>
      <c r="H6" s="1">
        <f>G6*100/D6</f>
        <v>0.8333333333333334</v>
      </c>
      <c r="I6" s="1">
        <v>0</v>
      </c>
      <c r="J6" s="1">
        <f>I6*100/D6</f>
        <v>0</v>
      </c>
      <c r="K6" s="12">
        <f>(D6-E6)*100/D6</f>
        <v>90.83333333333333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I6" sqref="I6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30.75" customHeight="1">
      <c r="A4" s="13" t="s">
        <v>8</v>
      </c>
      <c r="B4" s="13"/>
      <c r="C4" s="1">
        <v>5</v>
      </c>
      <c r="D4" s="1">
        <f>23*5</f>
        <v>115</v>
      </c>
      <c r="E4" s="1">
        <f>1+1+2+8+0.03+0.36+1+0.02</f>
        <v>13.409999999999998</v>
      </c>
      <c r="F4" s="1">
        <f>E4*100/D4</f>
        <v>11.66086956521739</v>
      </c>
      <c r="G4" s="1">
        <f>1+0.03+0.36+0.02</f>
        <v>1.4100000000000001</v>
      </c>
      <c r="H4" s="1">
        <f>G4*100/D4</f>
        <v>1.2260869565217392</v>
      </c>
      <c r="I4" s="1">
        <v>1</v>
      </c>
      <c r="J4" s="1">
        <f>I4*100/D4</f>
        <v>0.8695652173913043</v>
      </c>
      <c r="K4" s="12">
        <f>((D4-E4)*100)/D4</f>
        <v>88.3391304347826</v>
      </c>
      <c r="L4" s="12"/>
    </row>
    <row r="5" spans="1:12" ht="21" customHeight="1">
      <c r="A5" s="13" t="s">
        <v>9</v>
      </c>
      <c r="B5" s="13"/>
      <c r="C5" s="1">
        <v>7</v>
      </c>
      <c r="D5" s="1">
        <f>23*7</f>
        <v>161</v>
      </c>
      <c r="E5" s="1">
        <f>4+0.03+5+6+2+3+0.35+4</f>
        <v>24.380000000000003</v>
      </c>
      <c r="F5" s="1">
        <f>E5*100/D5</f>
        <v>15.142857142857146</v>
      </c>
      <c r="G5" s="1">
        <f>0.03+2+0.35+4</f>
        <v>6.38</v>
      </c>
      <c r="H5" s="1">
        <f>G5*100/D5</f>
        <v>3.9627329192546585</v>
      </c>
      <c r="I5" s="1">
        <v>4</v>
      </c>
      <c r="J5" s="1">
        <f>I5*100/D5</f>
        <v>2.484472049689441</v>
      </c>
      <c r="K5" s="12">
        <f>(D5-E5)*100/D5</f>
        <v>84.85714285714286</v>
      </c>
      <c r="L5" s="12"/>
    </row>
    <row r="6" spans="1:12" ht="21" customHeight="1">
      <c r="A6" s="13" t="s">
        <v>10</v>
      </c>
      <c r="B6" s="13"/>
      <c r="C6" s="1">
        <v>6</v>
      </c>
      <c r="D6" s="1">
        <f>23*6</f>
        <v>138</v>
      </c>
      <c r="E6" s="1">
        <f>3+1+19+4+0.05+9+0.02+11</f>
        <v>47.07</v>
      </c>
      <c r="F6" s="1">
        <f>E6*100/D6</f>
        <v>34.108695652173914</v>
      </c>
      <c r="G6" s="1">
        <f>0.05+0.02</f>
        <v>0.07</v>
      </c>
      <c r="H6" s="1">
        <f>G6*100/D6</f>
        <v>0.050724637681159424</v>
      </c>
      <c r="I6" s="1">
        <v>0</v>
      </c>
      <c r="J6" s="1">
        <f>I6*100/D6</f>
        <v>0</v>
      </c>
      <c r="K6" s="12">
        <f>(D6-E6)*100/D6</f>
        <v>65.8913043478261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G7" sqref="G7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24" customHeight="1">
      <c r="A4" s="13" t="s">
        <v>8</v>
      </c>
      <c r="B4" s="13"/>
      <c r="C4" s="1">
        <v>5</v>
      </c>
      <c r="D4" s="1">
        <f>21*5</f>
        <v>105</v>
      </c>
      <c r="E4" s="1">
        <f>5+0.01+0.02+9+11+0.05+0.33+9+0.05</f>
        <v>34.459999999999994</v>
      </c>
      <c r="F4" s="1">
        <f>E4*100/D4</f>
        <v>32.819047619047616</v>
      </c>
      <c r="G4" s="1">
        <f>0.02+0.05+0.33+0.05</f>
        <v>0.45</v>
      </c>
      <c r="H4" s="1">
        <f>G4*100/D4</f>
        <v>0.42857142857142855</v>
      </c>
      <c r="I4" s="1">
        <v>0</v>
      </c>
      <c r="J4" s="1">
        <f>I4*100/D4</f>
        <v>0</v>
      </c>
      <c r="K4" s="12">
        <f>((D4-E4)*100)/D4</f>
        <v>67.18095238095239</v>
      </c>
      <c r="L4" s="12"/>
    </row>
    <row r="5" spans="1:12" ht="24" customHeight="1">
      <c r="A5" s="13" t="s">
        <v>9</v>
      </c>
      <c r="B5" s="13"/>
      <c r="C5" s="1">
        <v>7</v>
      </c>
      <c r="D5" s="1">
        <f>21*7</f>
        <v>147</v>
      </c>
      <c r="E5" s="1">
        <f>8+8+11+1.06+14+4+0.28+3</f>
        <v>49.34</v>
      </c>
      <c r="F5" s="1">
        <f>E5*100/D5</f>
        <v>33.564625850340136</v>
      </c>
      <c r="G5" s="1">
        <f>0.28+3</f>
        <v>3.2800000000000002</v>
      </c>
      <c r="H5" s="1">
        <f>G5*100/D5</f>
        <v>2.2312925170068025</v>
      </c>
      <c r="I5" s="1">
        <v>0</v>
      </c>
      <c r="J5" s="1">
        <f>I5*100/D5</f>
        <v>0</v>
      </c>
      <c r="K5" s="12">
        <f>(D5-E5)*100/D5</f>
        <v>66.43537414965986</v>
      </c>
      <c r="L5" s="12"/>
    </row>
    <row r="6" spans="1:12" ht="21" customHeight="1">
      <c r="A6" s="13" t="s">
        <v>10</v>
      </c>
      <c r="B6" s="13"/>
      <c r="C6" s="1">
        <v>6</v>
      </c>
      <c r="D6" s="1">
        <f>21*6</f>
        <v>126</v>
      </c>
      <c r="E6" s="1">
        <f>15+0.01+6+3+2</f>
        <v>26.009999999999998</v>
      </c>
      <c r="F6" s="1">
        <f>E6*100/D6</f>
        <v>20.642857142857142</v>
      </c>
      <c r="G6" s="1">
        <f>0</f>
        <v>0</v>
      </c>
      <c r="H6" s="1">
        <f>G6*100/D6</f>
        <v>0</v>
      </c>
      <c r="I6" s="1">
        <v>0</v>
      </c>
      <c r="J6" s="1">
        <f>I6*100/D6</f>
        <v>0</v>
      </c>
      <c r="K6" s="12">
        <f>(D6-E6)*100/D6</f>
        <v>79.35714285714286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7" sqref="E7:E9"/>
    </sheetView>
  </sheetViews>
  <sheetFormatPr defaultColWidth="9.140625" defaultRowHeight="12.75"/>
  <sheetData>
    <row r="1" spans="1:12" ht="2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02">
      <c r="A3" s="12"/>
      <c r="B3" s="1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4</v>
      </c>
      <c r="I3" s="2" t="s">
        <v>6</v>
      </c>
      <c r="J3" s="2" t="s">
        <v>4</v>
      </c>
      <c r="K3" s="13" t="s">
        <v>7</v>
      </c>
      <c r="L3" s="13"/>
    </row>
    <row r="4" spans="1:12" ht="24" customHeight="1">
      <c r="A4" s="13" t="s">
        <v>8</v>
      </c>
      <c r="B4" s="13"/>
      <c r="C4" s="1">
        <v>5</v>
      </c>
      <c r="D4" s="1">
        <f>21*5</f>
        <v>105</v>
      </c>
      <c r="E4" s="1">
        <f>2+10+0.15+1+2+0.05+0.01</f>
        <v>15.21</v>
      </c>
      <c r="F4" s="1">
        <f>E4*100/D4</f>
        <v>14.485714285714286</v>
      </c>
      <c r="G4" s="1">
        <f>0.15+1+2+0.05</f>
        <v>3.1999999999999997</v>
      </c>
      <c r="H4" s="1">
        <f>G4*100/D4</f>
        <v>3.0476190476190474</v>
      </c>
      <c r="I4" s="1">
        <v>2</v>
      </c>
      <c r="J4" s="1">
        <f>I4*100/D4</f>
        <v>1.9047619047619047</v>
      </c>
      <c r="K4" s="12">
        <f>((D4-E4)*100)/D4</f>
        <v>85.51428571428572</v>
      </c>
      <c r="L4" s="12"/>
    </row>
    <row r="5" spans="1:12" ht="21" customHeight="1">
      <c r="A5" s="13" t="s">
        <v>9</v>
      </c>
      <c r="B5" s="13"/>
      <c r="C5" s="1">
        <v>7</v>
      </c>
      <c r="D5" s="1">
        <f>21*7</f>
        <v>147</v>
      </c>
      <c r="E5" s="1">
        <f>1+1+2+0.03+1+0.06+8+0.18+1</f>
        <v>14.27</v>
      </c>
      <c r="F5" s="1">
        <f>E5*100/D5</f>
        <v>9.70748299319728</v>
      </c>
      <c r="G5" s="1">
        <f>2+0.06+8+0.18</f>
        <v>10.24</v>
      </c>
      <c r="H5" s="1">
        <f>G5*100/D5</f>
        <v>6.965986394557823</v>
      </c>
      <c r="I5" s="1">
        <v>10</v>
      </c>
      <c r="J5" s="1">
        <f>I5*100/D5</f>
        <v>6.802721088435374</v>
      </c>
      <c r="K5" s="12">
        <f>(D5-E5)*100/D5</f>
        <v>90.29251700680271</v>
      </c>
      <c r="L5" s="12"/>
    </row>
    <row r="6" spans="1:12" ht="24" customHeight="1">
      <c r="A6" s="13" t="s">
        <v>10</v>
      </c>
      <c r="B6" s="13"/>
      <c r="C6" s="1">
        <v>6</v>
      </c>
      <c r="D6" s="1">
        <f>21*6</f>
        <v>126</v>
      </c>
      <c r="E6" s="1">
        <f>1+8+0.01+0.07+0.02+1+1+1+0.01</f>
        <v>12.11</v>
      </c>
      <c r="F6" s="1">
        <f>E6*100/D6</f>
        <v>9.61111111111111</v>
      </c>
      <c r="G6" s="1">
        <f>0.07+1+1+0.01</f>
        <v>2.08</v>
      </c>
      <c r="H6" s="1">
        <f>G6*100/D6</f>
        <v>1.6507936507936507</v>
      </c>
      <c r="I6" s="1">
        <v>0</v>
      </c>
      <c r="J6" s="1">
        <f>I6*100/D6</f>
        <v>0</v>
      </c>
      <c r="K6" s="12">
        <f>(D6-E6)*100/D6</f>
        <v>90.38888888888889</v>
      </c>
      <c r="L6" s="12"/>
    </row>
  </sheetData>
  <sheetProtection/>
  <mergeCells count="10">
    <mergeCell ref="A1:L1"/>
    <mergeCell ref="A2:L2"/>
    <mergeCell ref="A3:B3"/>
    <mergeCell ref="K3:L3"/>
    <mergeCell ref="A6:B6"/>
    <mergeCell ref="K6:L6"/>
    <mergeCell ref="A4:B4"/>
    <mergeCell ref="K4:L4"/>
    <mergeCell ref="A5:B5"/>
    <mergeCell ref="K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stescione</dc:creator>
  <cp:keywords/>
  <dc:description/>
  <cp:lastModifiedBy>Amministrativo01</cp:lastModifiedBy>
  <cp:lastPrinted>2010-01-11T15:42:13Z</cp:lastPrinted>
  <dcterms:created xsi:type="dcterms:W3CDTF">2010-01-11T11:20:42Z</dcterms:created>
  <dcterms:modified xsi:type="dcterms:W3CDTF">2014-11-20T07:48:53Z</dcterms:modified>
  <cp:category/>
  <cp:version/>
  <cp:contentType/>
  <cp:contentStatus/>
</cp:coreProperties>
</file>