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680" firstSheet="2" activeTab="11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calcPr calcId="125725"/>
</workbook>
</file>

<file path=xl/calcChain.xml><?xml version="1.0" encoding="utf-8"?>
<calcChain xmlns="http://schemas.openxmlformats.org/spreadsheetml/2006/main">
  <c r="G6" i="12"/>
  <c r="E6"/>
  <c r="I5"/>
  <c r="G5"/>
  <c r="E5"/>
  <c r="I4"/>
  <c r="G4"/>
  <c r="E4"/>
  <c r="D6"/>
  <c r="D5"/>
  <c r="D4"/>
  <c r="G6" i="11"/>
  <c r="G5"/>
  <c r="E6"/>
  <c r="D6"/>
  <c r="I5"/>
  <c r="E5"/>
  <c r="D5"/>
  <c r="I4"/>
  <c r="G4"/>
  <c r="E4"/>
  <c r="D4"/>
  <c r="J6" i="12"/>
  <c r="F6"/>
  <c r="H6"/>
  <c r="H5"/>
  <c r="F5"/>
  <c r="K5"/>
  <c r="J5"/>
  <c r="K4"/>
  <c r="J4"/>
  <c r="H4"/>
  <c r="F4"/>
  <c r="F6" i="11"/>
  <c r="H6"/>
  <c r="H5"/>
  <c r="F5"/>
  <c r="K5"/>
  <c r="K4"/>
  <c r="J4"/>
  <c r="H4"/>
  <c r="F4"/>
  <c r="G6" i="10"/>
  <c r="E6"/>
  <c r="D6"/>
  <c r="K6"/>
  <c r="K5"/>
  <c r="J6"/>
  <c r="J5"/>
  <c r="H6"/>
  <c r="H5"/>
  <c r="F6"/>
  <c r="F5"/>
  <c r="E5"/>
  <c r="D5"/>
  <c r="K4"/>
  <c r="J4"/>
  <c r="I4"/>
  <c r="H4"/>
  <c r="G4"/>
  <c r="F4"/>
  <c r="E4"/>
  <c r="D4"/>
  <c r="K6" i="9"/>
  <c r="K5"/>
  <c r="K4"/>
  <c r="J6"/>
  <c r="J5"/>
  <c r="J4"/>
  <c r="H6"/>
  <c r="H5"/>
  <c r="H4"/>
  <c r="G6"/>
  <c r="G5"/>
  <c r="G4"/>
  <c r="F6"/>
  <c r="F5"/>
  <c r="F4"/>
  <c r="E6"/>
  <c r="E5"/>
  <c r="E4"/>
  <c r="D6"/>
  <c r="D5"/>
  <c r="D4"/>
  <c r="E6" i="8"/>
  <c r="E5"/>
  <c r="G4"/>
  <c r="E4"/>
  <c r="G6" i="7"/>
  <c r="H6" s="1"/>
  <c r="E6"/>
  <c r="G5"/>
  <c r="E5"/>
  <c r="G4"/>
  <c r="E4"/>
  <c r="H6" i="8"/>
  <c r="F6"/>
  <c r="D6"/>
  <c r="J6" s="1"/>
  <c r="K5"/>
  <c r="J5"/>
  <c r="F5"/>
  <c r="D5"/>
  <c r="H5" s="1"/>
  <c r="J4"/>
  <c r="F4"/>
  <c r="D4"/>
  <c r="H4" s="1"/>
  <c r="D6" i="7"/>
  <c r="D5"/>
  <c r="J5" s="1"/>
  <c r="D4"/>
  <c r="H5"/>
  <c r="F5"/>
  <c r="K4"/>
  <c r="J4"/>
  <c r="F4"/>
  <c r="H4"/>
  <c r="E6" i="6"/>
  <c r="G5"/>
  <c r="H5" s="1"/>
  <c r="E5"/>
  <c r="K5" s="1"/>
  <c r="G4"/>
  <c r="E4"/>
  <c r="D6"/>
  <c r="K6" s="1"/>
  <c r="D5"/>
  <c r="J5" s="1"/>
  <c r="D4"/>
  <c r="F5"/>
  <c r="K4"/>
  <c r="J4"/>
  <c r="H4"/>
  <c r="F4"/>
  <c r="F6" i="5"/>
  <c r="J5"/>
  <c r="H5"/>
  <c r="K5"/>
  <c r="F4"/>
  <c r="K6" i="4"/>
  <c r="K5"/>
  <c r="K4"/>
  <c r="K4" i="3"/>
  <c r="J6" i="4"/>
  <c r="J5"/>
  <c r="J4"/>
  <c r="H6"/>
  <c r="H5"/>
  <c r="H4"/>
  <c r="F6"/>
  <c r="F5"/>
  <c r="F4"/>
  <c r="F4" i="3"/>
  <c r="F5"/>
  <c r="D6" i="4"/>
  <c r="D5"/>
  <c r="D4"/>
  <c r="G6" i="3"/>
  <c r="E6"/>
  <c r="D6"/>
  <c r="G5"/>
  <c r="E5"/>
  <c r="D5"/>
  <c r="G4"/>
  <c r="E4"/>
  <c r="D4"/>
  <c r="I6" i="1"/>
  <c r="G6"/>
  <c r="E6"/>
  <c r="D6"/>
  <c r="G5"/>
  <c r="E5"/>
  <c r="D5"/>
  <c r="G4"/>
  <c r="E4"/>
  <c r="D4"/>
  <c r="H4" s="1"/>
  <c r="D6" i="2"/>
  <c r="D5"/>
  <c r="D4"/>
  <c r="G6"/>
  <c r="E6"/>
  <c r="G5"/>
  <c r="E5"/>
  <c r="G4"/>
  <c r="E4"/>
  <c r="H4" i="3"/>
  <c r="F6"/>
  <c r="J6"/>
  <c r="K5"/>
  <c r="J4"/>
  <c r="H4" i="2"/>
  <c r="H6"/>
  <c r="F6"/>
  <c r="K6"/>
  <c r="J5"/>
  <c r="F5"/>
  <c r="K5"/>
  <c r="F4"/>
  <c r="J4"/>
  <c r="K5" i="1"/>
  <c r="J4"/>
  <c r="F6"/>
  <c r="J6"/>
  <c r="K6" i="12" l="1"/>
  <c r="J5" i="11"/>
  <c r="K6"/>
  <c r="J6"/>
  <c r="K6" i="8"/>
  <c r="K4"/>
  <c r="F6" i="7"/>
  <c r="K6"/>
  <c r="J6"/>
  <c r="K5"/>
  <c r="H6" i="6"/>
  <c r="J6"/>
  <c r="F6"/>
  <c r="K4" i="5"/>
  <c r="J4"/>
  <c r="H4"/>
  <c r="F5"/>
  <c r="K6"/>
  <c r="J6"/>
  <c r="H6"/>
  <c r="K4" i="1"/>
  <c r="F4"/>
  <c r="H6" i="3"/>
  <c r="H5"/>
  <c r="J5"/>
  <c r="K6"/>
  <c r="J6" i="2"/>
  <c r="H5"/>
  <c r="K4"/>
  <c r="H6" i="1"/>
  <c r="J5"/>
  <c r="K6"/>
  <c r="F5"/>
  <c r="H5"/>
</calcChain>
</file>

<file path=xl/sharedStrings.xml><?xml version="1.0" encoding="utf-8"?>
<sst xmlns="http://schemas.openxmlformats.org/spreadsheetml/2006/main" count="168" uniqueCount="23">
  <si>
    <t>TASSI DI ASSENZA E MAGGIOR PRESENZA DEL PERSONALE</t>
  </si>
  <si>
    <t>GENNAIO</t>
  </si>
  <si>
    <t>N. dipendenti</t>
  </si>
  <si>
    <t>N. teorico giorni lavorativi</t>
  </si>
  <si>
    <t>N. complessivo giorni di assenza a qualunque titolo</t>
  </si>
  <si>
    <t>Incidenza %</t>
  </si>
  <si>
    <t>N. giorni di assenza escluse le ferie</t>
  </si>
  <si>
    <t>N. giorni di malattia</t>
  </si>
  <si>
    <t>Tassi di maggior presenza %</t>
  </si>
  <si>
    <t>Area Amministrativo- Finaziaria</t>
  </si>
  <si>
    <t>Area Tecnica</t>
  </si>
  <si>
    <t>Area PL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</si>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</sst>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K6" sqref="K6:L6"/>
    </sheetView>
  </sheetViews>
  <sheetFormatPr defaultRowHeight="15"/>
  <cols>
    <col min="2" max="2" width="15.8554687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2">
        <v>4</v>
      </c>
      <c r="D4" s="2">
        <f>20*4</f>
        <v>80</v>
      </c>
      <c r="E4" s="2">
        <f>10+1+1+2+5+1</f>
        <v>20</v>
      </c>
      <c r="F4" s="2">
        <f>E4*100/D4</f>
        <v>25</v>
      </c>
      <c r="G4" s="2">
        <f>1+1+6</f>
        <v>8</v>
      </c>
      <c r="H4" s="2">
        <f>G4*100/D4</f>
        <v>10</v>
      </c>
      <c r="I4" s="2">
        <v>2</v>
      </c>
      <c r="J4" s="2">
        <f>I4*100/D4</f>
        <v>2.5</v>
      </c>
      <c r="K4" s="9">
        <f>((D4-E4)*100)/D4</f>
        <v>75</v>
      </c>
      <c r="L4" s="9"/>
    </row>
    <row r="5" spans="1:12">
      <c r="A5" s="8" t="s">
        <v>10</v>
      </c>
      <c r="B5" s="8"/>
      <c r="C5" s="2">
        <v>6</v>
      </c>
      <c r="D5" s="2">
        <f>20*6</f>
        <v>120</v>
      </c>
      <c r="E5" s="2">
        <f>4+2+2+4+3+2</f>
        <v>17</v>
      </c>
      <c r="F5" s="2">
        <f>E5*100/D5</f>
        <v>14.166666666666666</v>
      </c>
      <c r="G5" s="2">
        <f>2+3+2</f>
        <v>7</v>
      </c>
      <c r="H5" s="2">
        <f>G5*100/D5</f>
        <v>5.833333333333333</v>
      </c>
      <c r="I5" s="2">
        <v>3</v>
      </c>
      <c r="J5" s="2">
        <f>I5*100/D5</f>
        <v>2.5</v>
      </c>
      <c r="K5" s="9">
        <f>(D5-E5)*100/D5</f>
        <v>85.833333333333329</v>
      </c>
      <c r="L5" s="9"/>
    </row>
    <row r="6" spans="1:12">
      <c r="A6" s="8" t="s">
        <v>11</v>
      </c>
      <c r="B6" s="8"/>
      <c r="C6" s="2">
        <v>5</v>
      </c>
      <c r="D6" s="2">
        <f>20*5</f>
        <v>100</v>
      </c>
      <c r="E6" s="2">
        <f>2+2+1+18+2+1+1+5</f>
        <v>32</v>
      </c>
      <c r="F6" s="2">
        <f>E6*100/D6</f>
        <v>32</v>
      </c>
      <c r="G6" s="2">
        <f>2+18+1</f>
        <v>21</v>
      </c>
      <c r="H6" s="2">
        <f>G6*100/D6</f>
        <v>21</v>
      </c>
      <c r="I6" s="2">
        <f>2</f>
        <v>2</v>
      </c>
      <c r="J6" s="2">
        <f>I6*100/D6</f>
        <v>2</v>
      </c>
      <c r="K6" s="9">
        <f>(D6-E6)*100/D6</f>
        <v>68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C4" sqref="C4:L6"/>
    </sheetView>
  </sheetViews>
  <sheetFormatPr defaultRowHeight="15"/>
  <cols>
    <col min="2" max="2" width="15.8554687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2">
        <v>4</v>
      </c>
      <c r="D4" s="2">
        <f>22*4</f>
        <v>88</v>
      </c>
      <c r="E4" s="3">
        <f>1+1+0.5+5+2+1</f>
        <v>10.5</v>
      </c>
      <c r="F4" s="7">
        <f>E4*100/D4</f>
        <v>11.931818181818182</v>
      </c>
      <c r="G4" s="2">
        <f>5+1</f>
        <v>6</v>
      </c>
      <c r="H4" s="7">
        <f>G4*100/D4</f>
        <v>6.8181818181818183</v>
      </c>
      <c r="I4" s="2">
        <f>1</f>
        <v>1</v>
      </c>
      <c r="J4" s="7">
        <f>I4*100/D4</f>
        <v>1.1363636363636365</v>
      </c>
      <c r="K4" s="9">
        <f>((D4-E4)*100/D4)</f>
        <v>88.068181818181813</v>
      </c>
      <c r="L4" s="9"/>
    </row>
    <row r="5" spans="1:12">
      <c r="A5" s="8" t="s">
        <v>10</v>
      </c>
      <c r="B5" s="8"/>
      <c r="C5" s="2">
        <v>6</v>
      </c>
      <c r="D5" s="2">
        <f>6*22</f>
        <v>132</v>
      </c>
      <c r="E5" s="2">
        <f>1+0.5+2+1+29+31</f>
        <v>64.5</v>
      </c>
      <c r="F5" s="7">
        <f t="shared" ref="F5:F6" si="0">E5*100/D5</f>
        <v>48.863636363636367</v>
      </c>
      <c r="G5" s="2">
        <v>31</v>
      </c>
      <c r="H5" s="7">
        <f t="shared" ref="H5:H6" si="1">G5*100/D5</f>
        <v>23.484848484848484</v>
      </c>
      <c r="I5" s="2">
        <v>0</v>
      </c>
      <c r="J5" s="7">
        <f t="shared" ref="J5:J6" si="2">I5*100/D5</f>
        <v>0</v>
      </c>
      <c r="K5" s="9">
        <f t="shared" ref="K5:K6" si="3">((D5-E5)*100/D5)</f>
        <v>51.136363636363633</v>
      </c>
      <c r="L5" s="9"/>
    </row>
    <row r="6" spans="1:12">
      <c r="A6" s="8" t="s">
        <v>11</v>
      </c>
      <c r="B6" s="8"/>
      <c r="C6" s="2">
        <v>5</v>
      </c>
      <c r="D6" s="2">
        <f>22*5</f>
        <v>110</v>
      </c>
      <c r="E6" s="2">
        <f>4+1+1+1+1</f>
        <v>8</v>
      </c>
      <c r="F6" s="7">
        <f t="shared" si="0"/>
        <v>7.2727272727272725</v>
      </c>
      <c r="G6" s="2">
        <f>1+1+1</f>
        <v>3</v>
      </c>
      <c r="H6" s="7">
        <f t="shared" si="1"/>
        <v>2.7272727272727271</v>
      </c>
      <c r="I6" s="2">
        <v>0</v>
      </c>
      <c r="J6" s="7">
        <f t="shared" si="2"/>
        <v>0</v>
      </c>
      <c r="K6" s="9">
        <f t="shared" si="3"/>
        <v>92.727272727272734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I7" sqref="I7"/>
    </sheetView>
  </sheetViews>
  <sheetFormatPr defaultRowHeight="15"/>
  <cols>
    <col min="2" max="2" width="15.8554687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21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7">
        <v>4</v>
      </c>
      <c r="D4" s="7">
        <f>21*4</f>
        <v>84</v>
      </c>
      <c r="E4" s="7">
        <f>2+1+2+1+4+2</f>
        <v>12</v>
      </c>
      <c r="F4" s="7">
        <f>E4*100/D4</f>
        <v>14.285714285714286</v>
      </c>
      <c r="G4" s="7">
        <f>4+2+2+1+2</f>
        <v>11</v>
      </c>
      <c r="H4" s="7">
        <f>G4*100/D4</f>
        <v>13.095238095238095</v>
      </c>
      <c r="I4" s="7">
        <f>2+2+4</f>
        <v>8</v>
      </c>
      <c r="J4" s="7">
        <f>I4*100/D4</f>
        <v>9.5238095238095237</v>
      </c>
      <c r="K4" s="9">
        <f>((D4-E4)*100/D4)</f>
        <v>85.714285714285708</v>
      </c>
      <c r="L4" s="9"/>
    </row>
    <row r="5" spans="1:12">
      <c r="A5" s="8" t="s">
        <v>10</v>
      </c>
      <c r="B5" s="8"/>
      <c r="C5" s="7">
        <v>6</v>
      </c>
      <c r="D5" s="7">
        <f>6*21</f>
        <v>126</v>
      </c>
      <c r="E5" s="7">
        <f>12+1+1+1+13+1+6+30</f>
        <v>65</v>
      </c>
      <c r="F5" s="7">
        <f t="shared" ref="F5:F6" si="0">E5*100/D5</f>
        <v>51.587301587301589</v>
      </c>
      <c r="G5" s="7">
        <f>30+13+1+13+1</f>
        <v>58</v>
      </c>
      <c r="H5" s="7">
        <f t="shared" ref="H5:H6" si="1">G5*100/D5</f>
        <v>46.031746031746032</v>
      </c>
      <c r="I5" s="7">
        <f>12+13</f>
        <v>25</v>
      </c>
      <c r="J5" s="7">
        <f t="shared" ref="J5:J6" si="2">I5*100/D5</f>
        <v>19.841269841269842</v>
      </c>
      <c r="K5" s="9">
        <f t="shared" ref="K5:K6" si="3">((D5-E5)*100/D5)</f>
        <v>48.412698412698411</v>
      </c>
      <c r="L5" s="9"/>
    </row>
    <row r="6" spans="1:12">
      <c r="A6" s="8" t="s">
        <v>11</v>
      </c>
      <c r="B6" s="8"/>
      <c r="C6" s="7">
        <v>5</v>
      </c>
      <c r="D6" s="7">
        <f>21*5</f>
        <v>105</v>
      </c>
      <c r="E6" s="7">
        <f>2.5+2+1+2+1+1</f>
        <v>9.5</v>
      </c>
      <c r="F6" s="7">
        <f t="shared" si="0"/>
        <v>9.0476190476190474</v>
      </c>
      <c r="G6" s="7">
        <f>2+1</f>
        <v>3</v>
      </c>
      <c r="H6" s="7">
        <f t="shared" si="1"/>
        <v>2.8571428571428572</v>
      </c>
      <c r="I6" s="7">
        <v>0</v>
      </c>
      <c r="J6" s="7">
        <f t="shared" si="2"/>
        <v>0</v>
      </c>
      <c r="K6" s="9">
        <f t="shared" si="3"/>
        <v>90.952380952380949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G7" sqref="G7"/>
    </sheetView>
  </sheetViews>
  <sheetFormatPr defaultRowHeight="15"/>
  <cols>
    <col min="2" max="2" width="15.85546875" customWidth="1"/>
    <col min="8" max="8" width="9.14062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7">
        <v>4</v>
      </c>
      <c r="D4" s="7">
        <f>20*4</f>
        <v>80</v>
      </c>
      <c r="E4" s="7">
        <f>1+4+1+2+4+0.5+2</f>
        <v>14.5</v>
      </c>
      <c r="F4" s="7">
        <f>E4*100/D4</f>
        <v>18.125</v>
      </c>
      <c r="G4" s="7">
        <f>2+2+1+1</f>
        <v>6</v>
      </c>
      <c r="H4" s="7">
        <f>G4*100/D4</f>
        <v>7.5</v>
      </c>
      <c r="I4" s="7">
        <f>1+2+2</f>
        <v>5</v>
      </c>
      <c r="J4" s="7">
        <f>I4*100/D4</f>
        <v>6.25</v>
      </c>
      <c r="K4" s="9">
        <f>((D4-E4)*100/D4)</f>
        <v>81.875</v>
      </c>
      <c r="L4" s="9"/>
    </row>
    <row r="5" spans="1:12">
      <c r="A5" s="8" t="s">
        <v>10</v>
      </c>
      <c r="B5" s="8"/>
      <c r="C5" s="7">
        <v>6</v>
      </c>
      <c r="D5" s="7">
        <f>6*20</f>
        <v>120</v>
      </c>
      <c r="E5" s="7">
        <f>5+1+1.5+24+4+1+31</f>
        <v>67.5</v>
      </c>
      <c r="F5" s="7">
        <f t="shared" ref="F5:F6" si="0">E5*100/D5</f>
        <v>56.25</v>
      </c>
      <c r="G5" s="7">
        <f>31+1+24</f>
        <v>56</v>
      </c>
      <c r="H5" s="7">
        <f t="shared" ref="H5:H6" si="1">G5*100/D5</f>
        <v>46.666666666666664</v>
      </c>
      <c r="I5" s="7">
        <f>24</f>
        <v>24</v>
      </c>
      <c r="J5" s="7">
        <f t="shared" ref="J5:J6" si="2">I5*100/D5</f>
        <v>20</v>
      </c>
      <c r="K5" s="9">
        <f t="shared" ref="K5:K6" si="3">((D5-E5)*100/D5)</f>
        <v>43.75</v>
      </c>
      <c r="L5" s="9"/>
    </row>
    <row r="6" spans="1:12">
      <c r="A6" s="8" t="s">
        <v>11</v>
      </c>
      <c r="B6" s="8"/>
      <c r="C6" s="7">
        <v>5</v>
      </c>
      <c r="D6" s="7">
        <f>20*5</f>
        <v>100</v>
      </c>
      <c r="E6" s="7">
        <f>3+1+2+1.5+1+5+2</f>
        <v>15.5</v>
      </c>
      <c r="F6" s="7">
        <f t="shared" si="0"/>
        <v>15.5</v>
      </c>
      <c r="G6" s="7">
        <f>1+2</f>
        <v>3</v>
      </c>
      <c r="H6" s="7">
        <f t="shared" si="1"/>
        <v>3</v>
      </c>
      <c r="I6" s="7">
        <v>0</v>
      </c>
      <c r="J6" s="7">
        <f t="shared" si="2"/>
        <v>0</v>
      </c>
      <c r="K6" s="9">
        <f t="shared" si="3"/>
        <v>84.5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M4" sqref="M4"/>
    </sheetView>
  </sheetViews>
  <sheetFormatPr defaultRowHeight="15"/>
  <cols>
    <col min="2" max="2" width="15.8554687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2">
        <v>4</v>
      </c>
      <c r="D4" s="2">
        <f>20*C4</f>
        <v>80</v>
      </c>
      <c r="E4" s="2">
        <f>1+2+2+5+4</f>
        <v>14</v>
      </c>
      <c r="F4" s="2">
        <f>E4*100/D4</f>
        <v>17.5</v>
      </c>
      <c r="G4" s="2">
        <f>1+5+4</f>
        <v>10</v>
      </c>
      <c r="H4" s="2">
        <f>G4*100/D4</f>
        <v>12.5</v>
      </c>
      <c r="I4" s="2">
        <v>1</v>
      </c>
      <c r="J4" s="2">
        <f>I4*100/D4</f>
        <v>1.25</v>
      </c>
      <c r="K4" s="9">
        <f>((D4-E4)*100)/D4</f>
        <v>82.5</v>
      </c>
      <c r="L4" s="9"/>
    </row>
    <row r="5" spans="1:12">
      <c r="A5" s="8" t="s">
        <v>10</v>
      </c>
      <c r="B5" s="8"/>
      <c r="C5" s="2">
        <v>6</v>
      </c>
      <c r="D5" s="2">
        <f>20*C5</f>
        <v>120</v>
      </c>
      <c r="E5" s="2">
        <f>1+5+1+1+2</f>
        <v>10</v>
      </c>
      <c r="F5" s="2">
        <f>E5*100/D5</f>
        <v>8.3333333333333339</v>
      </c>
      <c r="G5" s="2">
        <f>1+1</f>
        <v>2</v>
      </c>
      <c r="H5" s="2">
        <f>G5*100/D5</f>
        <v>1.6666666666666667</v>
      </c>
      <c r="I5" s="2">
        <v>0</v>
      </c>
      <c r="J5" s="2">
        <f>I5*100/D5</f>
        <v>0</v>
      </c>
      <c r="K5" s="9">
        <f>(D5-E5)*100/D5</f>
        <v>91.666666666666671</v>
      </c>
      <c r="L5" s="9"/>
    </row>
    <row r="6" spans="1:12">
      <c r="A6" s="8" t="s">
        <v>11</v>
      </c>
      <c r="B6" s="8"/>
      <c r="C6" s="2">
        <v>5</v>
      </c>
      <c r="D6" s="2">
        <f>20*C6</f>
        <v>100</v>
      </c>
      <c r="E6" s="2">
        <f>1+1+1+3+2+2+1+2+1+1</f>
        <v>15</v>
      </c>
      <c r="F6" s="2">
        <f>E6*100/D6</f>
        <v>15</v>
      </c>
      <c r="G6" s="2">
        <f>1+1+2+2+1+1</f>
        <v>8</v>
      </c>
      <c r="H6" s="2">
        <f>G6*100/D6</f>
        <v>8</v>
      </c>
      <c r="I6" s="2">
        <v>0</v>
      </c>
      <c r="J6" s="2">
        <f>I6*100/D6</f>
        <v>0</v>
      </c>
      <c r="K6" s="9">
        <f>(D6-E6)*100/D6</f>
        <v>85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O7" sqref="O7"/>
    </sheetView>
  </sheetViews>
  <sheetFormatPr defaultRowHeight="15"/>
  <cols>
    <col min="2" max="2" width="15.8554687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2">
        <v>4</v>
      </c>
      <c r="D4" s="4">
        <f>22*4</f>
        <v>88</v>
      </c>
      <c r="E4" s="2">
        <f>1+2.2+1+1+1+5</f>
        <v>11.2</v>
      </c>
      <c r="F4" s="2">
        <f>E4*100/D4</f>
        <v>12.727272727272727</v>
      </c>
      <c r="G4" s="2">
        <f>1+1+1</f>
        <v>3</v>
      </c>
      <c r="H4" s="2">
        <f>G4*100/D4</f>
        <v>3.4090909090909092</v>
      </c>
      <c r="I4" s="2">
        <v>0</v>
      </c>
      <c r="J4" s="2">
        <f>I4*100/D4</f>
        <v>0</v>
      </c>
      <c r="K4" s="9">
        <f>((D4-E4)*100)/D4</f>
        <v>87.272727272727266</v>
      </c>
      <c r="L4" s="9"/>
    </row>
    <row r="5" spans="1:12">
      <c r="A5" s="8" t="s">
        <v>10</v>
      </c>
      <c r="B5" s="8"/>
      <c r="C5" s="2">
        <v>6</v>
      </c>
      <c r="D5" s="2">
        <f>22*6</f>
        <v>132</v>
      </c>
      <c r="E5" s="2">
        <f>1+1.2+12+25</f>
        <v>39.200000000000003</v>
      </c>
      <c r="F5" s="2">
        <f>E5*100/D5</f>
        <v>29.696969696969699</v>
      </c>
      <c r="G5" s="2">
        <f>1+1+25</f>
        <v>27</v>
      </c>
      <c r="H5" s="2">
        <f>G5*100/D5</f>
        <v>20.454545454545453</v>
      </c>
      <c r="I5" s="2">
        <v>0</v>
      </c>
      <c r="J5" s="2">
        <f>I5*100/D5</f>
        <v>0</v>
      </c>
      <c r="K5" s="9">
        <f>(D5-E5)*100/D5</f>
        <v>70.303030303030297</v>
      </c>
      <c r="L5" s="9"/>
    </row>
    <row r="6" spans="1:12">
      <c r="A6" s="8" t="s">
        <v>11</v>
      </c>
      <c r="B6" s="8"/>
      <c r="C6" s="2">
        <v>5</v>
      </c>
      <c r="D6" s="2">
        <f>5*22</f>
        <v>110</v>
      </c>
      <c r="E6" s="2">
        <f>4.2+6+1.1+1+4</f>
        <v>16.299999999999997</v>
      </c>
      <c r="F6" s="2">
        <f>E6*100/D6</f>
        <v>14.818181818181817</v>
      </c>
      <c r="G6" s="2">
        <f>1</f>
        <v>1</v>
      </c>
      <c r="H6" s="2">
        <f>G6*100/D6</f>
        <v>0.90909090909090906</v>
      </c>
      <c r="I6" s="2">
        <v>0</v>
      </c>
      <c r="J6" s="2">
        <f>I6*100/D6</f>
        <v>0</v>
      </c>
      <c r="K6" s="9">
        <f>(D6-E6)*100/D6</f>
        <v>85.181818181818187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C4" sqref="C4:L6"/>
    </sheetView>
  </sheetViews>
  <sheetFormatPr defaultRowHeight="15"/>
  <cols>
    <col min="2" max="2" width="15.8554687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14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5">
        <v>4</v>
      </c>
      <c r="D4" s="2">
        <f>C4*21</f>
        <v>84</v>
      </c>
      <c r="E4" s="2">
        <v>9</v>
      </c>
      <c r="F4" s="2">
        <f>E4*100/D4</f>
        <v>10.714285714285714</v>
      </c>
      <c r="G4" s="2">
        <v>5</v>
      </c>
      <c r="H4" s="2">
        <f>G4*100/D4</f>
        <v>5.9523809523809526</v>
      </c>
      <c r="I4" s="2">
        <v>1</v>
      </c>
      <c r="J4" s="2">
        <f>I4*100/D4</f>
        <v>1.1904761904761905</v>
      </c>
      <c r="K4" s="9">
        <f>((D4-E4)*100)/D4</f>
        <v>89.285714285714292</v>
      </c>
      <c r="L4" s="9"/>
    </row>
    <row r="5" spans="1:12">
      <c r="A5" s="8" t="s">
        <v>10</v>
      </c>
      <c r="B5" s="8"/>
      <c r="C5" s="5">
        <v>6</v>
      </c>
      <c r="D5" s="5">
        <f>C5*21</f>
        <v>126</v>
      </c>
      <c r="E5" s="2">
        <v>45.5</v>
      </c>
      <c r="F5" s="5">
        <f>E5*100/D5</f>
        <v>36.111111111111114</v>
      </c>
      <c r="G5" s="2">
        <v>31</v>
      </c>
      <c r="H5" s="5">
        <f>G5*100/D5</f>
        <v>24.603174603174605</v>
      </c>
      <c r="I5" s="2">
        <v>1</v>
      </c>
      <c r="J5" s="5">
        <f t="shared" ref="J5:J6" si="0">I5*100/D5</f>
        <v>0.79365079365079361</v>
      </c>
      <c r="K5" s="9">
        <f>((D5-E5)*100)/D5</f>
        <v>63.888888888888886</v>
      </c>
      <c r="L5" s="9"/>
    </row>
    <row r="6" spans="1:12">
      <c r="A6" s="8" t="s">
        <v>11</v>
      </c>
      <c r="B6" s="8"/>
      <c r="C6" s="5">
        <v>5</v>
      </c>
      <c r="D6" s="5">
        <f>C6*21</f>
        <v>105</v>
      </c>
      <c r="E6" s="2">
        <v>14</v>
      </c>
      <c r="F6" s="5">
        <f>E6*100/D6</f>
        <v>13.333333333333334</v>
      </c>
      <c r="G6" s="2">
        <v>0</v>
      </c>
      <c r="H6" s="5">
        <f>G6*100/D6</f>
        <v>0</v>
      </c>
      <c r="I6" s="2">
        <v>0</v>
      </c>
      <c r="J6" s="5">
        <f t="shared" si="0"/>
        <v>0</v>
      </c>
      <c r="K6" s="9">
        <f>((D6-E6)*100)/D6</f>
        <v>86.666666666666671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C4" sqref="C4:L6"/>
    </sheetView>
  </sheetViews>
  <sheetFormatPr defaultRowHeight="15"/>
  <cols>
    <col min="2" max="2" width="15.8554687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6">
        <v>4</v>
      </c>
      <c r="D4" s="6">
        <v>80</v>
      </c>
      <c r="E4" s="6">
        <v>9</v>
      </c>
      <c r="F4" s="6">
        <f>E4*100/D4</f>
        <v>11.25</v>
      </c>
      <c r="G4" s="6">
        <v>4</v>
      </c>
      <c r="H4" s="6">
        <f>G4*100/D4</f>
        <v>5</v>
      </c>
      <c r="I4" s="6">
        <v>3</v>
      </c>
      <c r="J4" s="6">
        <f>I4*100/D4</f>
        <v>3.75</v>
      </c>
      <c r="K4" s="9">
        <f>((D4-E4)*100)/D4</f>
        <v>88.75</v>
      </c>
      <c r="L4" s="9"/>
    </row>
    <row r="5" spans="1:12">
      <c r="A5" s="8" t="s">
        <v>10</v>
      </c>
      <c r="B5" s="8"/>
      <c r="C5" s="6">
        <v>6</v>
      </c>
      <c r="D5" s="6">
        <v>120</v>
      </c>
      <c r="E5" s="6">
        <v>38</v>
      </c>
      <c r="F5" s="6">
        <f>E5*100/D5</f>
        <v>31.666666666666668</v>
      </c>
      <c r="G5" s="6">
        <v>33</v>
      </c>
      <c r="H5" s="6">
        <f>G5*100/D5</f>
        <v>27.5</v>
      </c>
      <c r="I5" s="6">
        <v>0</v>
      </c>
      <c r="J5" s="6">
        <f t="shared" ref="J5:J6" si="0">I5*100/D5</f>
        <v>0</v>
      </c>
      <c r="K5" s="9">
        <f>((D5-E5)*100)/D5</f>
        <v>68.333333333333329</v>
      </c>
      <c r="L5" s="9"/>
    </row>
    <row r="6" spans="1:12">
      <c r="A6" s="8" t="s">
        <v>11</v>
      </c>
      <c r="B6" s="8"/>
      <c r="C6" s="6">
        <v>5</v>
      </c>
      <c r="D6" s="6">
        <v>100</v>
      </c>
      <c r="E6" s="6">
        <v>11</v>
      </c>
      <c r="F6" s="6">
        <f>E6*100/D6</f>
        <v>11</v>
      </c>
      <c r="G6" s="6">
        <v>0</v>
      </c>
      <c r="H6" s="6">
        <f>G6*100/D6</f>
        <v>0</v>
      </c>
      <c r="I6" s="6">
        <v>0</v>
      </c>
      <c r="J6" s="6">
        <f t="shared" si="0"/>
        <v>0</v>
      </c>
      <c r="K6" s="9">
        <f>((D6-E6)*100)/D6</f>
        <v>89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C4" sqref="C4:L6"/>
    </sheetView>
  </sheetViews>
  <sheetFormatPr defaultRowHeight="15"/>
  <cols>
    <col min="2" max="2" width="15.8554687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6">
        <v>4</v>
      </c>
      <c r="D4" s="6">
        <f>C4*21</f>
        <v>84</v>
      </c>
      <c r="E4" s="6">
        <f>2+1+3+9+8</f>
        <v>23</v>
      </c>
      <c r="F4" s="6">
        <f>E4*100/D4</f>
        <v>27.38095238095238</v>
      </c>
      <c r="G4" s="6">
        <f>2</f>
        <v>2</v>
      </c>
      <c r="H4" s="6">
        <f>G4*100/D4</f>
        <v>2.3809523809523809</v>
      </c>
      <c r="I4" s="6">
        <v>2</v>
      </c>
      <c r="J4" s="6">
        <f>I4*100/D4</f>
        <v>2.3809523809523809</v>
      </c>
      <c r="K4" s="9">
        <f>((D4-E4)*100)/D4</f>
        <v>72.61904761904762</v>
      </c>
      <c r="L4" s="9"/>
    </row>
    <row r="5" spans="1:12">
      <c r="A5" s="8" t="s">
        <v>10</v>
      </c>
      <c r="B5" s="8"/>
      <c r="C5" s="6">
        <v>6</v>
      </c>
      <c r="D5" s="6">
        <f>C5*21</f>
        <v>126</v>
      </c>
      <c r="E5" s="6">
        <f>10+2+2+7+7+30</f>
        <v>58</v>
      </c>
      <c r="F5" s="6">
        <f>E5*100/D5</f>
        <v>46.031746031746032</v>
      </c>
      <c r="G5" s="6">
        <f>30</f>
        <v>30</v>
      </c>
      <c r="H5" s="6">
        <f>G5*100/D5</f>
        <v>23.80952380952381</v>
      </c>
      <c r="I5" s="6">
        <v>0</v>
      </c>
      <c r="J5" s="6">
        <f t="shared" ref="J5:J6" si="0">I5*100/D5</f>
        <v>0</v>
      </c>
      <c r="K5" s="9">
        <f>((D5-E5)*100)/D5</f>
        <v>53.968253968253968</v>
      </c>
      <c r="L5" s="9"/>
    </row>
    <row r="6" spans="1:12">
      <c r="A6" s="8" t="s">
        <v>11</v>
      </c>
      <c r="B6" s="8"/>
      <c r="C6" s="6">
        <v>5</v>
      </c>
      <c r="D6" s="6">
        <f>C6*21</f>
        <v>105</v>
      </c>
      <c r="E6" s="6">
        <f>1+8+14+1</f>
        <v>24</v>
      </c>
      <c r="F6" s="6">
        <f>E6*100/D6</f>
        <v>22.857142857142858</v>
      </c>
      <c r="G6" s="6">
        <v>1</v>
      </c>
      <c r="H6" s="6">
        <f>G6*100/D6</f>
        <v>0.95238095238095233</v>
      </c>
      <c r="I6" s="6">
        <v>0</v>
      </c>
      <c r="J6" s="6">
        <f t="shared" si="0"/>
        <v>0</v>
      </c>
      <c r="K6" s="9">
        <f>((D6-E6)*100)/D6</f>
        <v>77.142857142857139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I6" sqref="I6"/>
    </sheetView>
  </sheetViews>
  <sheetFormatPr defaultRowHeight="15"/>
  <cols>
    <col min="2" max="2" width="15.8554687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6">
        <v>4</v>
      </c>
      <c r="D4" s="6">
        <f>C4*23</f>
        <v>92</v>
      </c>
      <c r="E4" s="6">
        <f>1+31+1</f>
        <v>33</v>
      </c>
      <c r="F4" s="6">
        <f>E4*100/D4</f>
        <v>35.869565217391305</v>
      </c>
      <c r="G4" s="6">
        <f>1+31</f>
        <v>32</v>
      </c>
      <c r="H4" s="6">
        <f>G4*100/D4</f>
        <v>34.782608695652172</v>
      </c>
      <c r="I4" s="6">
        <v>1</v>
      </c>
      <c r="J4" s="6">
        <f>I4*100/D4</f>
        <v>1.0869565217391304</v>
      </c>
      <c r="K4" s="9">
        <f>((D4-E4)*100)/D4</f>
        <v>64.130434782608702</v>
      </c>
      <c r="L4" s="9"/>
    </row>
    <row r="5" spans="1:12">
      <c r="A5" s="8" t="s">
        <v>10</v>
      </c>
      <c r="B5" s="8"/>
      <c r="C5" s="6">
        <v>6</v>
      </c>
      <c r="D5" s="6">
        <f>C5*23</f>
        <v>138</v>
      </c>
      <c r="E5" s="6">
        <f>5+9+11+7+10+31</f>
        <v>73</v>
      </c>
      <c r="F5" s="6">
        <f>E5*100/D5</f>
        <v>52.89855072463768</v>
      </c>
      <c r="G5" s="6">
        <f>31+10</f>
        <v>41</v>
      </c>
      <c r="H5" s="6">
        <f>G5*100/D5</f>
        <v>29.710144927536231</v>
      </c>
      <c r="I5" s="6">
        <v>10</v>
      </c>
      <c r="J5" s="6">
        <f t="shared" ref="J5:J6" si="0">I5*100/D5</f>
        <v>7.2463768115942031</v>
      </c>
      <c r="K5" s="9">
        <f>((D5-E5)*100)/D5</f>
        <v>47.10144927536232</v>
      </c>
      <c r="L5" s="9"/>
    </row>
    <row r="6" spans="1:12">
      <c r="A6" s="8" t="s">
        <v>11</v>
      </c>
      <c r="B6" s="8"/>
      <c r="C6" s="6">
        <v>5</v>
      </c>
      <c r="D6" s="6">
        <f>C6*23</f>
        <v>115</v>
      </c>
      <c r="E6" s="6">
        <f>4+14+3+10+1</f>
        <v>32</v>
      </c>
      <c r="F6" s="6">
        <f>E6*100/D6</f>
        <v>27.826086956521738</v>
      </c>
      <c r="G6" s="6">
        <f>1</f>
        <v>1</v>
      </c>
      <c r="H6" s="6">
        <f>G6*100/D6</f>
        <v>0.86956521739130432</v>
      </c>
      <c r="I6" s="6">
        <v>0</v>
      </c>
      <c r="J6" s="6">
        <f t="shared" si="0"/>
        <v>0</v>
      </c>
      <c r="K6" s="9">
        <f>((D6-E6)*100)/D6</f>
        <v>72.173913043478265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K4" sqref="K4:L4"/>
    </sheetView>
  </sheetViews>
  <sheetFormatPr defaultRowHeight="15"/>
  <cols>
    <col min="2" max="2" width="15.8554687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6">
        <v>4</v>
      </c>
      <c r="D4" s="6">
        <f>C4*23</f>
        <v>92</v>
      </c>
      <c r="E4" s="6">
        <f>10+1+10+14+10+1</f>
        <v>46</v>
      </c>
      <c r="F4" s="6">
        <f>E4*100/D4</f>
        <v>50</v>
      </c>
      <c r="G4" s="6">
        <f>1+14+1</f>
        <v>16</v>
      </c>
      <c r="H4" s="6">
        <f>G4*100/D4</f>
        <v>17.391304347826086</v>
      </c>
      <c r="I4" s="6">
        <v>1</v>
      </c>
      <c r="J4" s="6">
        <f>I4*100/D4</f>
        <v>1.0869565217391304</v>
      </c>
      <c r="K4" s="9">
        <f>((D4-E4)*100)/D4</f>
        <v>50</v>
      </c>
      <c r="L4" s="9"/>
    </row>
    <row r="5" spans="1:12">
      <c r="A5" s="8" t="s">
        <v>10</v>
      </c>
      <c r="B5" s="8"/>
      <c r="C5" s="6">
        <v>6</v>
      </c>
      <c r="D5" s="6">
        <f>C5*23</f>
        <v>138</v>
      </c>
      <c r="E5" s="6">
        <f>5+10+5+10+1+31</f>
        <v>62</v>
      </c>
      <c r="F5" s="6">
        <f>E5*100/D5</f>
        <v>44.927536231884055</v>
      </c>
      <c r="G5" s="6">
        <v>31</v>
      </c>
      <c r="H5" s="6">
        <f>G5*100/D5</f>
        <v>22.463768115942027</v>
      </c>
      <c r="I5" s="6">
        <v>0</v>
      </c>
      <c r="J5" s="6">
        <f t="shared" ref="J5:J6" si="0">I5*100/D5</f>
        <v>0</v>
      </c>
      <c r="K5" s="9">
        <f>((D5-E5)*100)/D5</f>
        <v>55.072463768115945</v>
      </c>
      <c r="L5" s="9"/>
    </row>
    <row r="6" spans="1:12">
      <c r="A6" s="8" t="s">
        <v>11</v>
      </c>
      <c r="B6" s="8"/>
      <c r="C6" s="6">
        <v>5</v>
      </c>
      <c r="D6" s="6">
        <f>C6*23</f>
        <v>115</v>
      </c>
      <c r="E6" s="6">
        <f>10+1+1+9+1</f>
        <v>22</v>
      </c>
      <c r="F6" s="6">
        <f>E6*100/D6</f>
        <v>19.130434782608695</v>
      </c>
      <c r="G6" s="6">
        <v>1</v>
      </c>
      <c r="H6" s="6">
        <f>G6*100/D6</f>
        <v>0.86956521739130432</v>
      </c>
      <c r="I6" s="6">
        <v>0</v>
      </c>
      <c r="J6" s="6">
        <f t="shared" si="0"/>
        <v>0</v>
      </c>
      <c r="K6" s="9">
        <f>((D6-E6)*100)/D6</f>
        <v>80.869565217391298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K4" sqref="K4:L4"/>
    </sheetView>
  </sheetViews>
  <sheetFormatPr defaultRowHeight="15"/>
  <cols>
    <col min="2" max="2" width="15.85546875" customWidth="1"/>
  </cols>
  <sheetData>
    <row r="1" spans="1:12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19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20">
      <c r="A3" s="9"/>
      <c r="B3" s="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8" t="s">
        <v>8</v>
      </c>
      <c r="L3" s="8"/>
    </row>
    <row r="4" spans="1:12" ht="33" customHeight="1">
      <c r="A4" s="8" t="s">
        <v>9</v>
      </c>
      <c r="B4" s="8"/>
      <c r="C4" s="2">
        <v>4</v>
      </c>
      <c r="D4" s="2">
        <f>C4*22</f>
        <v>88</v>
      </c>
      <c r="E4" s="2">
        <f>1+1+1+1+0.3+3+6</f>
        <v>13.3</v>
      </c>
      <c r="F4" s="2">
        <f>E4*100/D4</f>
        <v>15.113636363636363</v>
      </c>
      <c r="G4" s="2">
        <f>1+1+1+6</f>
        <v>9</v>
      </c>
      <c r="H4" s="2">
        <f>G4*100/D4</f>
        <v>10.227272727272727</v>
      </c>
      <c r="I4" s="2">
        <v>1</v>
      </c>
      <c r="J4" s="2">
        <f>I4*100/D4</f>
        <v>1.1363636363636365</v>
      </c>
      <c r="K4" s="9">
        <f>((D4-E4)*100/D4)</f>
        <v>84.88636363636364</v>
      </c>
      <c r="L4" s="9"/>
    </row>
    <row r="5" spans="1:12">
      <c r="A5" s="8" t="s">
        <v>10</v>
      </c>
      <c r="B5" s="8"/>
      <c r="C5" s="2">
        <v>6</v>
      </c>
      <c r="D5" s="2">
        <f>C5*22</f>
        <v>132</v>
      </c>
      <c r="E5" s="2">
        <f>1+1+0.1+1+30</f>
        <v>33.1</v>
      </c>
      <c r="F5" s="2">
        <f>E5*100/D5</f>
        <v>25.075757575757574</v>
      </c>
      <c r="G5" s="2">
        <f>30</f>
        <v>30</v>
      </c>
      <c r="H5" s="2">
        <f>G5*100/D5</f>
        <v>22.727272727272727</v>
      </c>
      <c r="I5" s="2">
        <v>0</v>
      </c>
      <c r="J5" s="2">
        <f>I5*100/D5</f>
        <v>0</v>
      </c>
      <c r="K5" s="9">
        <f t="shared" ref="K5:K6" si="0">((D5-E5)*100/D5)</f>
        <v>74.924242424242422</v>
      </c>
      <c r="L5" s="9"/>
    </row>
    <row r="6" spans="1:12">
      <c r="A6" s="8" t="s">
        <v>11</v>
      </c>
      <c r="B6" s="8"/>
      <c r="C6" s="2">
        <v>5</v>
      </c>
      <c r="D6" s="2">
        <f>C6*22</f>
        <v>110</v>
      </c>
      <c r="E6" s="2">
        <f>7+7+2+1+5+0.2+0.2</f>
        <v>22.4</v>
      </c>
      <c r="F6" s="2">
        <f>E6*100/D6</f>
        <v>20.363636363636363</v>
      </c>
      <c r="G6" s="2">
        <f>1</f>
        <v>1</v>
      </c>
      <c r="H6" s="2">
        <f>G6*100/D6</f>
        <v>0.90909090909090906</v>
      </c>
      <c r="I6" s="2">
        <v>0</v>
      </c>
      <c r="J6" s="2">
        <f>I6*100/D6</f>
        <v>0</v>
      </c>
      <c r="K6" s="9">
        <f t="shared" si="0"/>
        <v>79.63636363636364</v>
      </c>
      <c r="L6" s="9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Amministrativo01</dc:creator>
  <cp:lastModifiedBy>stescione</cp:lastModifiedBy>
  <cp:lastPrinted>2015-01-19T09:49:29Z</cp:lastPrinted>
  <dcterms:created xsi:type="dcterms:W3CDTF">2014-10-08T09:46:45Z</dcterms:created>
  <dcterms:modified xsi:type="dcterms:W3CDTF">2016-01-22T10:16:25Z</dcterms:modified>
</cp:coreProperties>
</file>