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680" firstSheet="4" activeTab="11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25725"/>
</workbook>
</file>

<file path=xl/calcChain.xml><?xml version="1.0" encoding="utf-8"?>
<calcChain xmlns="http://schemas.openxmlformats.org/spreadsheetml/2006/main">
  <c r="G6" i="12"/>
  <c r="E6"/>
  <c r="F6" s="1"/>
  <c r="D6"/>
  <c r="G5"/>
  <c r="E5"/>
  <c r="K5" s="1"/>
  <c r="D5"/>
  <c r="G4"/>
  <c r="E4"/>
  <c r="D4"/>
  <c r="E6" i="11"/>
  <c r="D6"/>
  <c r="G5"/>
  <c r="E5"/>
  <c r="K5" s="1"/>
  <c r="G4"/>
  <c r="E4"/>
  <c r="G6" i="10"/>
  <c r="E6"/>
  <c r="D6"/>
  <c r="G5"/>
  <c r="E5"/>
  <c r="D5"/>
  <c r="G4"/>
  <c r="E4"/>
  <c r="D4"/>
  <c r="J4" s="1"/>
  <c r="I6" i="9"/>
  <c r="G6"/>
  <c r="E6"/>
  <c r="G5"/>
  <c r="H5" s="1"/>
  <c r="E5"/>
  <c r="I4"/>
  <c r="G4"/>
  <c r="E4"/>
  <c r="C7" i="8"/>
  <c r="G6"/>
  <c r="E6"/>
  <c r="D6"/>
  <c r="G5"/>
  <c r="E5"/>
  <c r="D5"/>
  <c r="J5" s="1"/>
  <c r="G4"/>
  <c r="E4"/>
  <c r="D4"/>
  <c r="G6" i="7"/>
  <c r="E6"/>
  <c r="D6"/>
  <c r="I5"/>
  <c r="G5"/>
  <c r="E5"/>
  <c r="D5"/>
  <c r="G4"/>
  <c r="E4"/>
  <c r="D4"/>
  <c r="G6" i="6"/>
  <c r="E6"/>
  <c r="G5"/>
  <c r="E5"/>
  <c r="D6"/>
  <c r="D5"/>
  <c r="D4"/>
  <c r="G4"/>
  <c r="E4"/>
  <c r="K5"/>
  <c r="G6" i="5"/>
  <c r="E6"/>
  <c r="D6"/>
  <c r="G5"/>
  <c r="E5"/>
  <c r="D5"/>
  <c r="I4"/>
  <c r="G4"/>
  <c r="E4"/>
  <c r="D4"/>
  <c r="E6" i="4"/>
  <c r="I5"/>
  <c r="G5"/>
  <c r="E5"/>
  <c r="I4"/>
  <c r="G4"/>
  <c r="H4" s="1"/>
  <c r="E4"/>
  <c r="D6"/>
  <c r="D5"/>
  <c r="D4"/>
  <c r="E6" i="3"/>
  <c r="I5"/>
  <c r="G5"/>
  <c r="E5"/>
  <c r="G4"/>
  <c r="E4"/>
  <c r="D6"/>
  <c r="D5"/>
  <c r="D4"/>
  <c r="I6" i="2"/>
  <c r="G6"/>
  <c r="E6"/>
  <c r="G5"/>
  <c r="E5"/>
  <c r="G4"/>
  <c r="E4"/>
  <c r="D6"/>
  <c r="D5"/>
  <c r="D4"/>
  <c r="E6" i="1"/>
  <c r="G5"/>
  <c r="E5"/>
  <c r="G4"/>
  <c r="E4"/>
  <c r="D6"/>
  <c r="D5"/>
  <c r="K5" s="1"/>
  <c r="D4"/>
  <c r="D5" i="11"/>
  <c r="D4"/>
  <c r="J6" i="12"/>
  <c r="H6"/>
  <c r="H5"/>
  <c r="F5"/>
  <c r="J5"/>
  <c r="K4"/>
  <c r="J4"/>
  <c r="H4"/>
  <c r="F4"/>
  <c r="F6" i="11"/>
  <c r="H6"/>
  <c r="H5"/>
  <c r="K4"/>
  <c r="J4"/>
  <c r="H4"/>
  <c r="F4"/>
  <c r="K6" i="10"/>
  <c r="K5"/>
  <c r="J6"/>
  <c r="J5"/>
  <c r="H6"/>
  <c r="H5"/>
  <c r="F6"/>
  <c r="F5"/>
  <c r="K5" i="9"/>
  <c r="K4"/>
  <c r="J5"/>
  <c r="J4"/>
  <c r="H4"/>
  <c r="F6"/>
  <c r="F5"/>
  <c r="F4"/>
  <c r="D6"/>
  <c r="K6" s="1"/>
  <c r="D5"/>
  <c r="D4"/>
  <c r="H6" i="8"/>
  <c r="F6"/>
  <c r="J6"/>
  <c r="J4"/>
  <c r="F4"/>
  <c r="H6" i="7"/>
  <c r="J5"/>
  <c r="H5"/>
  <c r="F5"/>
  <c r="K4"/>
  <c r="J4"/>
  <c r="F4"/>
  <c r="H4"/>
  <c r="K6" i="6"/>
  <c r="K4"/>
  <c r="J4"/>
  <c r="H4"/>
  <c r="F4"/>
  <c r="F6" i="5"/>
  <c r="J5"/>
  <c r="H5"/>
  <c r="K5"/>
  <c r="K6" i="4"/>
  <c r="K5"/>
  <c r="K4"/>
  <c r="K4" i="3"/>
  <c r="J6" i="4"/>
  <c r="J5"/>
  <c r="J4"/>
  <c r="H6"/>
  <c r="H5"/>
  <c r="F6"/>
  <c r="F5"/>
  <c r="F4"/>
  <c r="F4" i="3"/>
  <c r="F5"/>
  <c r="H4" i="1"/>
  <c r="H6" i="2"/>
  <c r="F5"/>
  <c r="H4"/>
  <c r="H4" i="3"/>
  <c r="F6"/>
  <c r="J6"/>
  <c r="K5"/>
  <c r="J4"/>
  <c r="F6" i="2"/>
  <c r="K6"/>
  <c r="J5"/>
  <c r="K5"/>
  <c r="J4"/>
  <c r="J4" i="1"/>
  <c r="F6"/>
  <c r="J6"/>
  <c r="F5" i="11" l="1"/>
  <c r="F4" i="10"/>
  <c r="H4"/>
  <c r="K4"/>
  <c r="H6" i="9"/>
  <c r="J6"/>
  <c r="H5" i="8"/>
  <c r="F5"/>
  <c r="K5"/>
  <c r="H4"/>
  <c r="F5" i="6"/>
  <c r="H5"/>
  <c r="J5"/>
  <c r="F4" i="5"/>
  <c r="F4" i="2"/>
  <c r="K6" i="12"/>
  <c r="J5" i="11"/>
  <c r="K6"/>
  <c r="J6"/>
  <c r="K6" i="8"/>
  <c r="K4"/>
  <c r="F6" i="7"/>
  <c r="K6"/>
  <c r="J6"/>
  <c r="K5"/>
  <c r="H6" i="6"/>
  <c r="J6"/>
  <c r="F6"/>
  <c r="K4" i="5"/>
  <c r="J4"/>
  <c r="H4"/>
  <c r="F5"/>
  <c r="K6"/>
  <c r="J6"/>
  <c r="H6"/>
  <c r="K4" i="1"/>
  <c r="F4"/>
  <c r="H6" i="3"/>
  <c r="H5"/>
  <c r="J5"/>
  <c r="K6"/>
  <c r="J6" i="2"/>
  <c r="H5"/>
  <c r="K4"/>
  <c r="H6" i="1"/>
  <c r="J5"/>
  <c r="K6"/>
  <c r="F5"/>
  <c r="H5"/>
</calcChain>
</file>

<file path=xl/sharedStrings.xml><?xml version="1.0" encoding="utf-8"?>
<sst xmlns="http://schemas.openxmlformats.org/spreadsheetml/2006/main" count="168" uniqueCount="23">
  <si>
    <t>TASSI DI ASSENZA E MAGGIOR PRESENZA DEL PERSONALE</t>
  </si>
  <si>
    <t>GENNAIO</t>
  </si>
  <si>
    <t>N. dipendenti</t>
  </si>
  <si>
    <t>N. teorico giorni lavorativi</t>
  </si>
  <si>
    <t>N. complessivo giorni di assenza a qualunque titolo</t>
  </si>
  <si>
    <t>Incidenza %</t>
  </si>
  <si>
    <t>N. giorni di assenza escluse le ferie</t>
  </si>
  <si>
    <t>N. giorni di malattia</t>
  </si>
  <si>
    <t>Tassi di maggior presenza %</t>
  </si>
  <si>
    <t>Area Amministrativo- Finaziaria</t>
  </si>
  <si>
    <t>Area Tecnica</t>
  </si>
  <si>
    <t>Area PL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</si>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</sst>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E20" sqref="E20:F20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2">
        <v>4</v>
      </c>
      <c r="D4" s="2">
        <f>19*4</f>
        <v>76</v>
      </c>
      <c r="E4" s="2">
        <f>1+5+4+1+4+2</f>
        <v>17</v>
      </c>
      <c r="F4" s="2">
        <f>E4*100/D4</f>
        <v>22.368421052631579</v>
      </c>
      <c r="G4" s="2">
        <f>6+1</f>
        <v>7</v>
      </c>
      <c r="H4" s="2">
        <f>G4*100/D4</f>
        <v>9.2105263157894743</v>
      </c>
      <c r="I4" s="2">
        <v>6</v>
      </c>
      <c r="J4" s="2">
        <f>I4*100/D4</f>
        <v>7.8947368421052628</v>
      </c>
      <c r="K4" s="10">
        <f>((D4-E4)*100)/D4</f>
        <v>77.631578947368425</v>
      </c>
      <c r="L4" s="10"/>
    </row>
    <row r="5" spans="1:12">
      <c r="A5" s="9" t="s">
        <v>10</v>
      </c>
      <c r="B5" s="9"/>
      <c r="C5" s="2">
        <v>6</v>
      </c>
      <c r="D5" s="2">
        <f>19*6</f>
        <v>114</v>
      </c>
      <c r="E5" s="2">
        <f>5+3+1+2+19</f>
        <v>30</v>
      </c>
      <c r="F5" s="2">
        <f>E5*100/D5</f>
        <v>26.315789473684209</v>
      </c>
      <c r="G5" s="2">
        <f>5+19</f>
        <v>24</v>
      </c>
      <c r="H5" s="2">
        <f>G5*100/D5</f>
        <v>21.05263157894737</v>
      </c>
      <c r="I5" s="2">
        <v>5</v>
      </c>
      <c r="J5" s="2">
        <f>I5*100/D5</f>
        <v>4.3859649122807021</v>
      </c>
      <c r="K5" s="10">
        <f>(D5-E5)*100/D5</f>
        <v>73.684210526315795</v>
      </c>
      <c r="L5" s="10"/>
    </row>
    <row r="6" spans="1:12">
      <c r="A6" s="9" t="s">
        <v>11</v>
      </c>
      <c r="B6" s="9"/>
      <c r="C6" s="2">
        <v>6</v>
      </c>
      <c r="D6" s="2">
        <f>19*6</f>
        <v>114</v>
      </c>
      <c r="E6" s="2">
        <f>2+2+1+3</f>
        <v>8</v>
      </c>
      <c r="F6" s="2">
        <f>E6*100/D6</f>
        <v>7.0175438596491224</v>
      </c>
      <c r="G6" s="2">
        <v>0</v>
      </c>
      <c r="H6" s="2">
        <f>G6*100/D6</f>
        <v>0</v>
      </c>
      <c r="I6" s="2">
        <v>0</v>
      </c>
      <c r="J6" s="2">
        <f>I6*100/D6</f>
        <v>0</v>
      </c>
      <c r="K6" s="10">
        <f>(D6-E6)*100/D6</f>
        <v>92.982456140350877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6" sqref="J6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2">
        <v>4</v>
      </c>
      <c r="D4" s="2">
        <f>21*4</f>
        <v>84</v>
      </c>
      <c r="E4" s="3">
        <f>1+3+2+1+1+1</f>
        <v>9</v>
      </c>
      <c r="F4" s="7">
        <f>E4*100/D4</f>
        <v>10.714285714285714</v>
      </c>
      <c r="G4" s="2">
        <f>1+1</f>
        <v>2</v>
      </c>
      <c r="H4" s="7">
        <f>G4*100/D4</f>
        <v>2.3809523809523809</v>
      </c>
      <c r="I4" s="2">
        <v>2</v>
      </c>
      <c r="J4" s="7">
        <f>I4*100/D4</f>
        <v>2.3809523809523809</v>
      </c>
      <c r="K4" s="10">
        <f>((D4-E4)*100/D4)</f>
        <v>89.285714285714292</v>
      </c>
      <c r="L4" s="10"/>
    </row>
    <row r="5" spans="1:12">
      <c r="A5" s="9" t="s">
        <v>10</v>
      </c>
      <c r="B5" s="9"/>
      <c r="C5" s="2">
        <v>6</v>
      </c>
      <c r="D5" s="2">
        <f>6*21</f>
        <v>126</v>
      </c>
      <c r="E5" s="2">
        <f>1+2+31+1+1+5+31</f>
        <v>72</v>
      </c>
      <c r="F5" s="7">
        <f t="shared" ref="F5:F6" si="0">E5*100/D5</f>
        <v>57.142857142857146</v>
      </c>
      <c r="G5" s="2">
        <f>31+1+31</f>
        <v>63</v>
      </c>
      <c r="H5" s="7">
        <f t="shared" ref="H5:H6" si="1">G5*100/D5</f>
        <v>50</v>
      </c>
      <c r="I5" s="2">
        <v>0</v>
      </c>
      <c r="J5" s="7">
        <f t="shared" ref="J5:J6" si="2">I5*100/D5</f>
        <v>0</v>
      </c>
      <c r="K5" s="10">
        <f t="shared" ref="K5:K6" si="3">((D5-E5)*100/D5)</f>
        <v>42.857142857142854</v>
      </c>
      <c r="L5" s="10"/>
    </row>
    <row r="6" spans="1:12">
      <c r="A6" s="9" t="s">
        <v>11</v>
      </c>
      <c r="B6" s="9"/>
      <c r="C6" s="2">
        <v>6</v>
      </c>
      <c r="D6" s="2">
        <f>21*6</f>
        <v>126</v>
      </c>
      <c r="E6" s="2">
        <f>2+1+1+2+2+4</f>
        <v>12</v>
      </c>
      <c r="F6" s="7">
        <f t="shared" si="0"/>
        <v>9.5238095238095237</v>
      </c>
      <c r="G6" s="2">
        <f>1+2+2</f>
        <v>5</v>
      </c>
      <c r="H6" s="7">
        <f t="shared" si="1"/>
        <v>3.9682539682539684</v>
      </c>
      <c r="I6" s="2">
        <v>0</v>
      </c>
      <c r="J6" s="7">
        <f t="shared" si="2"/>
        <v>0</v>
      </c>
      <c r="K6" s="10">
        <f t="shared" si="3"/>
        <v>90.476190476190482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6" sqref="J6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7">
        <v>4</v>
      </c>
      <c r="D4" s="7">
        <f>21*4</f>
        <v>84</v>
      </c>
      <c r="E4" s="7">
        <f>3+1+1+3+4+1</f>
        <v>13</v>
      </c>
      <c r="F4" s="7">
        <f>E4*100/D4</f>
        <v>15.476190476190476</v>
      </c>
      <c r="G4" s="7">
        <f>1+3+4+1</f>
        <v>9</v>
      </c>
      <c r="H4" s="7">
        <f>G4*100/D4</f>
        <v>10.714285714285714</v>
      </c>
      <c r="I4" s="7">
        <v>3</v>
      </c>
      <c r="J4" s="7">
        <f>I4*100/D4</f>
        <v>3.5714285714285716</v>
      </c>
      <c r="K4" s="10">
        <f>((D4-E4)*100/D4)</f>
        <v>84.523809523809518</v>
      </c>
      <c r="L4" s="10"/>
    </row>
    <row r="5" spans="1:12">
      <c r="A5" s="9" t="s">
        <v>10</v>
      </c>
      <c r="B5" s="9"/>
      <c r="C5" s="7">
        <v>6</v>
      </c>
      <c r="D5" s="7">
        <f>6*21</f>
        <v>126</v>
      </c>
      <c r="E5" s="7">
        <f>1+30+1+7+2+30</f>
        <v>71</v>
      </c>
      <c r="F5" s="7">
        <f t="shared" ref="F5:F6" si="0">E5*100/D5</f>
        <v>56.349206349206348</v>
      </c>
      <c r="G5" s="7">
        <f>1+30+2+30</f>
        <v>63</v>
      </c>
      <c r="H5" s="7">
        <f t="shared" ref="H5:H6" si="1">G5*100/D5</f>
        <v>50</v>
      </c>
      <c r="I5" s="7">
        <v>0</v>
      </c>
      <c r="J5" s="7">
        <f t="shared" ref="J5:J6" si="2">I5*100/D5</f>
        <v>0</v>
      </c>
      <c r="K5" s="10">
        <f t="shared" ref="K5:K6" si="3">((D5-E5)*100/D5)</f>
        <v>43.650793650793652</v>
      </c>
      <c r="L5" s="10"/>
    </row>
    <row r="6" spans="1:12">
      <c r="A6" s="9" t="s">
        <v>11</v>
      </c>
      <c r="B6" s="9"/>
      <c r="C6" s="7">
        <v>6</v>
      </c>
      <c r="D6" s="7">
        <f>21*6</f>
        <v>126</v>
      </c>
      <c r="E6" s="7">
        <f>4</f>
        <v>4</v>
      </c>
      <c r="F6" s="7">
        <f t="shared" si="0"/>
        <v>3.1746031746031744</v>
      </c>
      <c r="G6" s="7">
        <v>1</v>
      </c>
      <c r="H6" s="7">
        <f t="shared" si="1"/>
        <v>0.79365079365079361</v>
      </c>
      <c r="I6" s="7">
        <v>0</v>
      </c>
      <c r="J6" s="7">
        <f t="shared" si="2"/>
        <v>0</v>
      </c>
      <c r="K6" s="10">
        <f t="shared" si="3"/>
        <v>96.825396825396822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J6" sqref="J6"/>
    </sheetView>
  </sheetViews>
  <sheetFormatPr defaultRowHeight="15"/>
  <cols>
    <col min="2" max="2" width="15.85546875" customWidth="1"/>
    <col min="8" max="8" width="9.14062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7">
        <v>4</v>
      </c>
      <c r="D4" s="7">
        <f>19*4</f>
        <v>76</v>
      </c>
      <c r="E4" s="7">
        <f>3+1+4+3+5+2</f>
        <v>18</v>
      </c>
      <c r="F4" s="7">
        <f>E4*100/D4</f>
        <v>23.684210526315791</v>
      </c>
      <c r="G4" s="7">
        <f>1+2</f>
        <v>3</v>
      </c>
      <c r="H4" s="7">
        <f>G4*100/D4</f>
        <v>3.9473684210526314</v>
      </c>
      <c r="I4" s="7">
        <v>1</v>
      </c>
      <c r="J4" s="7">
        <f>I4*100/D4</f>
        <v>1.3157894736842106</v>
      </c>
      <c r="K4" s="10">
        <f>((D4-E4)*100/D4)</f>
        <v>76.315789473684205</v>
      </c>
      <c r="L4" s="10"/>
    </row>
    <row r="5" spans="1:12">
      <c r="A5" s="9" t="s">
        <v>10</v>
      </c>
      <c r="B5" s="9"/>
      <c r="C5" s="7">
        <v>6</v>
      </c>
      <c r="D5" s="7">
        <f>6*19</f>
        <v>114</v>
      </c>
      <c r="E5" s="7">
        <f>5+1+31+6+1+5+1+5+31</f>
        <v>86</v>
      </c>
      <c r="F5" s="7">
        <f t="shared" ref="F5:F6" si="0">E5*100/D5</f>
        <v>75.438596491228068</v>
      </c>
      <c r="G5" s="7">
        <f>31+1+1+5+31</f>
        <v>69</v>
      </c>
      <c r="H5" s="7">
        <f t="shared" ref="H5:H6" si="1">G5*100/D5</f>
        <v>60.526315789473685</v>
      </c>
      <c r="I5" s="7">
        <v>5</v>
      </c>
      <c r="J5" s="7">
        <f t="shared" ref="J5:J6" si="2">I5*100/D5</f>
        <v>4.3859649122807021</v>
      </c>
      <c r="K5" s="10">
        <f t="shared" ref="K5:K6" si="3">((D5-E5)*100/D5)</f>
        <v>24.561403508771932</v>
      </c>
      <c r="L5" s="10"/>
    </row>
    <row r="6" spans="1:12">
      <c r="A6" s="9" t="s">
        <v>11</v>
      </c>
      <c r="B6" s="9"/>
      <c r="C6" s="7">
        <v>6</v>
      </c>
      <c r="D6" s="7">
        <f>19*6</f>
        <v>114</v>
      </c>
      <c r="E6" s="7">
        <f>5+6+2+1+1</f>
        <v>15</v>
      </c>
      <c r="F6" s="7">
        <f t="shared" si="0"/>
        <v>13.157894736842104</v>
      </c>
      <c r="G6" s="7">
        <f>2+1</f>
        <v>3</v>
      </c>
      <c r="H6" s="7">
        <f t="shared" si="1"/>
        <v>2.6315789473684212</v>
      </c>
      <c r="I6" s="7">
        <v>0</v>
      </c>
      <c r="J6" s="7">
        <f t="shared" si="2"/>
        <v>0</v>
      </c>
      <c r="K6" s="10">
        <f t="shared" si="3"/>
        <v>86.84210526315789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7" sqref="I7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8">
        <v>4</v>
      </c>
      <c r="D4" s="2">
        <f>21*C4</f>
        <v>84</v>
      </c>
      <c r="E4" s="2">
        <f>3+2.3+1+1.1+1</f>
        <v>8.4</v>
      </c>
      <c r="F4" s="2">
        <f>E4*100/D4</f>
        <v>10</v>
      </c>
      <c r="G4" s="2">
        <f>3+1+1</f>
        <v>5</v>
      </c>
      <c r="H4" s="2">
        <f>G4*100/D4</f>
        <v>5.9523809523809526</v>
      </c>
      <c r="I4" s="2">
        <v>1</v>
      </c>
      <c r="J4" s="2">
        <f>I4*100/D4</f>
        <v>1.1904761904761905</v>
      </c>
      <c r="K4" s="10">
        <f>((D4-E4)*100)/D4</f>
        <v>89.999999999999986</v>
      </c>
      <c r="L4" s="10"/>
    </row>
    <row r="5" spans="1:12">
      <c r="A5" s="9" t="s">
        <v>10</v>
      </c>
      <c r="B5" s="9"/>
      <c r="C5" s="8">
        <v>6</v>
      </c>
      <c r="D5" s="2">
        <f>21*C5</f>
        <v>126</v>
      </c>
      <c r="E5" s="2">
        <f>21+3+3+2+5+1</f>
        <v>35</v>
      </c>
      <c r="F5" s="2">
        <f>E5*100/D5</f>
        <v>27.777777777777779</v>
      </c>
      <c r="G5" s="2">
        <f>21+2+1</f>
        <v>24</v>
      </c>
      <c r="H5" s="2">
        <f>G5*100/D5</f>
        <v>19.047619047619047</v>
      </c>
      <c r="I5" s="2">
        <v>0</v>
      </c>
      <c r="J5" s="2">
        <f>I5*100/D5</f>
        <v>0</v>
      </c>
      <c r="K5" s="10">
        <f>(D5-E5)*100/D5</f>
        <v>72.222222222222229</v>
      </c>
      <c r="L5" s="10"/>
    </row>
    <row r="6" spans="1:12">
      <c r="A6" s="9" t="s">
        <v>11</v>
      </c>
      <c r="B6" s="9"/>
      <c r="C6" s="8">
        <v>6</v>
      </c>
      <c r="D6" s="2">
        <f>21*C6</f>
        <v>126</v>
      </c>
      <c r="E6" s="2">
        <f>3+2+1+1</f>
        <v>7</v>
      </c>
      <c r="F6" s="2">
        <f>E6*100/D6</f>
        <v>5.5555555555555554</v>
      </c>
      <c r="G6" s="2">
        <f>3+1</f>
        <v>4</v>
      </c>
      <c r="H6" s="2">
        <f>G6*100/D6</f>
        <v>3.1746031746031744</v>
      </c>
      <c r="I6" s="2">
        <f>3</f>
        <v>3</v>
      </c>
      <c r="J6" s="2">
        <f>I6*100/D6</f>
        <v>2.3809523809523809</v>
      </c>
      <c r="K6" s="10">
        <f>(D6-E6)*100/D6</f>
        <v>94.444444444444443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6" sqref="I6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2">
        <v>4</v>
      </c>
      <c r="D4" s="4">
        <f>21*4</f>
        <v>84</v>
      </c>
      <c r="E4" s="2">
        <f>2+5+2.1+4+2</f>
        <v>15.1</v>
      </c>
      <c r="F4" s="2">
        <f>E4*100/D4</f>
        <v>17.976190476190474</v>
      </c>
      <c r="G4" s="2">
        <f>2</f>
        <v>2</v>
      </c>
      <c r="H4" s="2">
        <f>G4*100/D4</f>
        <v>2.3809523809523809</v>
      </c>
      <c r="I4" s="2">
        <v>0</v>
      </c>
      <c r="J4" s="2">
        <f>I4*100/D4</f>
        <v>0</v>
      </c>
      <c r="K4" s="10">
        <f>((D4-E4)*100)/D4</f>
        <v>82.023809523809533</v>
      </c>
      <c r="L4" s="10"/>
    </row>
    <row r="5" spans="1:12">
      <c r="A5" s="9" t="s">
        <v>10</v>
      </c>
      <c r="B5" s="9"/>
      <c r="C5" s="2">
        <v>6</v>
      </c>
      <c r="D5" s="2">
        <f>21*6</f>
        <v>126</v>
      </c>
      <c r="E5" s="2">
        <f>22+1+1+1+2+1+17+3+3+3</f>
        <v>54</v>
      </c>
      <c r="F5" s="2">
        <f>E5*100/D5</f>
        <v>42.857142857142854</v>
      </c>
      <c r="G5" s="2">
        <f>22+1+1+2+1+17</f>
        <v>44</v>
      </c>
      <c r="H5" s="2">
        <f>G5*100/D5</f>
        <v>34.920634920634917</v>
      </c>
      <c r="I5" s="2">
        <f>1+2</f>
        <v>3</v>
      </c>
      <c r="J5" s="2">
        <f>I5*100/D5</f>
        <v>2.3809523809523809</v>
      </c>
      <c r="K5" s="10">
        <f>(D5-E5)*100/D5</f>
        <v>57.142857142857146</v>
      </c>
      <c r="L5" s="10"/>
    </row>
    <row r="6" spans="1:12">
      <c r="A6" s="9" t="s">
        <v>11</v>
      </c>
      <c r="B6" s="9"/>
      <c r="C6" s="2">
        <v>6</v>
      </c>
      <c r="D6" s="2">
        <f>6*21</f>
        <v>126</v>
      </c>
      <c r="E6" s="2">
        <f>1+4+4</f>
        <v>9</v>
      </c>
      <c r="F6" s="2">
        <f>E6*100/D6</f>
        <v>7.1428571428571432</v>
      </c>
      <c r="G6" s="2">
        <v>0</v>
      </c>
      <c r="H6" s="2">
        <f>G6*100/D6</f>
        <v>0</v>
      </c>
      <c r="I6" s="2">
        <v>0</v>
      </c>
      <c r="J6" s="2">
        <f>I6*100/D6</f>
        <v>0</v>
      </c>
      <c r="K6" s="10">
        <f>(D6-E6)*100/D6</f>
        <v>92.857142857142861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D8" sqref="D8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5">
        <v>4</v>
      </c>
      <c r="D4" s="2">
        <f>C4*20</f>
        <v>80</v>
      </c>
      <c r="E4" s="2">
        <f>6+1+4+3+1+2</f>
        <v>17</v>
      </c>
      <c r="F4" s="2">
        <f>E4*100/D4</f>
        <v>21.25</v>
      </c>
      <c r="G4" s="2">
        <f>1+3+2</f>
        <v>6</v>
      </c>
      <c r="H4" s="2">
        <f>G4*100/D4</f>
        <v>7.5</v>
      </c>
      <c r="I4" s="2">
        <f>1+2</f>
        <v>3</v>
      </c>
      <c r="J4" s="2">
        <f>I4*100/D4</f>
        <v>3.75</v>
      </c>
      <c r="K4" s="10">
        <f>((D4-E4)*100)/D4</f>
        <v>78.75</v>
      </c>
      <c r="L4" s="10"/>
    </row>
    <row r="5" spans="1:12">
      <c r="A5" s="9" t="s">
        <v>10</v>
      </c>
      <c r="B5" s="9"/>
      <c r="C5" s="5">
        <v>6</v>
      </c>
      <c r="D5" s="5">
        <f>C5*20</f>
        <v>120</v>
      </c>
      <c r="E5" s="2">
        <f>2+3+7+3+30</f>
        <v>45</v>
      </c>
      <c r="F5" s="5">
        <f>E5*100/D5</f>
        <v>37.5</v>
      </c>
      <c r="G5" s="2">
        <f>2+3+30</f>
        <v>35</v>
      </c>
      <c r="H5" s="5">
        <f>G5*100/D5</f>
        <v>29.166666666666668</v>
      </c>
      <c r="I5" s="2">
        <f>2+3</f>
        <v>5</v>
      </c>
      <c r="J5" s="5">
        <f t="shared" ref="J5:J6" si="0">I5*100/D5</f>
        <v>4.166666666666667</v>
      </c>
      <c r="K5" s="10">
        <f>((D5-E5)*100)/D5</f>
        <v>62.5</v>
      </c>
      <c r="L5" s="10"/>
    </row>
    <row r="6" spans="1:12">
      <c r="A6" s="9" t="s">
        <v>11</v>
      </c>
      <c r="B6" s="9"/>
      <c r="C6" s="5">
        <v>6</v>
      </c>
      <c r="D6" s="5">
        <f>C6*20</f>
        <v>120</v>
      </c>
      <c r="E6" s="2">
        <f>4+3</f>
        <v>7</v>
      </c>
      <c r="F6" s="5">
        <f>E6*100/D6</f>
        <v>5.833333333333333</v>
      </c>
      <c r="G6" s="2">
        <v>0</v>
      </c>
      <c r="H6" s="5">
        <f>G6*100/D6</f>
        <v>0</v>
      </c>
      <c r="I6" s="2">
        <v>0</v>
      </c>
      <c r="J6" s="5">
        <f t="shared" si="0"/>
        <v>0</v>
      </c>
      <c r="K6" s="10">
        <f>((D6-E6)*100)/D6</f>
        <v>94.166666666666671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L9" sqref="L9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6">
        <v>4</v>
      </c>
      <c r="D4" s="6">
        <f>C4*22</f>
        <v>88</v>
      </c>
      <c r="E4" s="6">
        <f>1+1+6+2+1</f>
        <v>11</v>
      </c>
      <c r="F4" s="6">
        <f>E4*100/D4</f>
        <v>12.5</v>
      </c>
      <c r="G4" s="6">
        <f>1+1</f>
        <v>2</v>
      </c>
      <c r="H4" s="6">
        <f>G4*100/D4</f>
        <v>2.2727272727272729</v>
      </c>
      <c r="I4" s="6">
        <f>1</f>
        <v>1</v>
      </c>
      <c r="J4" s="6">
        <f>I4*100/D4</f>
        <v>1.1363636363636365</v>
      </c>
      <c r="K4" s="10">
        <f>((D4-E4)*100)/D4</f>
        <v>87.5</v>
      </c>
      <c r="L4" s="10"/>
    </row>
    <row r="5" spans="1:12">
      <c r="A5" s="9" t="s">
        <v>10</v>
      </c>
      <c r="B5" s="9"/>
      <c r="C5" s="6">
        <v>6</v>
      </c>
      <c r="D5" s="6">
        <f>C5*22</f>
        <v>132</v>
      </c>
      <c r="E5" s="6">
        <f>1+3+2+1+31</f>
        <v>38</v>
      </c>
      <c r="F5" s="6">
        <f>E5*100/D5</f>
        <v>28.787878787878789</v>
      </c>
      <c r="G5" s="6">
        <f>32</f>
        <v>32</v>
      </c>
      <c r="H5" s="6">
        <f>G5*100/D5</f>
        <v>24.242424242424242</v>
      </c>
      <c r="I5" s="6">
        <v>1</v>
      </c>
      <c r="J5" s="6">
        <f t="shared" ref="J5:J6" si="0">I5*100/D5</f>
        <v>0.75757575757575757</v>
      </c>
      <c r="K5" s="10">
        <f>((D5-E5)*100)/D5</f>
        <v>71.212121212121218</v>
      </c>
      <c r="L5" s="10"/>
    </row>
    <row r="6" spans="1:12">
      <c r="A6" s="9" t="s">
        <v>11</v>
      </c>
      <c r="B6" s="9"/>
      <c r="C6" s="6">
        <v>6</v>
      </c>
      <c r="D6" s="6">
        <f>C6*22</f>
        <v>132</v>
      </c>
      <c r="E6" s="6">
        <f>1+3+1+1+5</f>
        <v>11</v>
      </c>
      <c r="F6" s="6">
        <f>E6*100/D6</f>
        <v>8.3333333333333339</v>
      </c>
      <c r="G6" s="6">
        <f>1+1</f>
        <v>2</v>
      </c>
      <c r="H6" s="6">
        <f>G6*100/D6</f>
        <v>1.5151515151515151</v>
      </c>
      <c r="I6" s="6">
        <v>0</v>
      </c>
      <c r="J6" s="6">
        <f t="shared" si="0"/>
        <v>0</v>
      </c>
      <c r="K6" s="10">
        <f>((D6-E6)*100)/D6</f>
        <v>91.666666666666671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Q10" sqref="Q10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6">
        <v>4</v>
      </c>
      <c r="D4" s="6">
        <f>C4*21</f>
        <v>84</v>
      </c>
      <c r="E4" s="6">
        <f>1+11+9+6+1</f>
        <v>28</v>
      </c>
      <c r="F4" s="6">
        <f>E4*100/D4</f>
        <v>33.333333333333336</v>
      </c>
      <c r="G4" s="6">
        <f>1+1</f>
        <v>2</v>
      </c>
      <c r="H4" s="6">
        <f>G4*100/D4</f>
        <v>2.3809523809523809</v>
      </c>
      <c r="I4" s="6">
        <v>1</v>
      </c>
      <c r="J4" s="6">
        <f>I4*100/D4</f>
        <v>1.1904761904761905</v>
      </c>
      <c r="K4" s="10">
        <f>((D4-E4)*100)/D4</f>
        <v>66.666666666666671</v>
      </c>
      <c r="L4" s="10"/>
    </row>
    <row r="5" spans="1:12">
      <c r="A5" s="9" t="s">
        <v>10</v>
      </c>
      <c r="B5" s="9"/>
      <c r="C5" s="6">
        <v>6</v>
      </c>
      <c r="D5" s="6">
        <f>C5*21</f>
        <v>126</v>
      </c>
      <c r="E5" s="6">
        <f>9+2+8+3+5+13+30</f>
        <v>70</v>
      </c>
      <c r="F5" s="6">
        <f>E5*100/D5</f>
        <v>55.555555555555557</v>
      </c>
      <c r="G5" s="6">
        <f>3+30</f>
        <v>33</v>
      </c>
      <c r="H5" s="6">
        <f>G5*100/D5</f>
        <v>26.19047619047619</v>
      </c>
      <c r="I5" s="6">
        <v>0</v>
      </c>
      <c r="J5" s="6">
        <f t="shared" ref="J5:J6" si="0">I5*100/D5</f>
        <v>0</v>
      </c>
      <c r="K5" s="10">
        <f>((D5-E5)*100)/D5</f>
        <v>44.444444444444443</v>
      </c>
      <c r="L5" s="10"/>
    </row>
    <row r="6" spans="1:12">
      <c r="A6" s="9" t="s">
        <v>11</v>
      </c>
      <c r="B6" s="9"/>
      <c r="C6" s="6">
        <v>6</v>
      </c>
      <c r="D6" s="6">
        <f>C6*21</f>
        <v>126</v>
      </c>
      <c r="E6" s="6">
        <f>1+4+3+8+2+5</f>
        <v>23</v>
      </c>
      <c r="F6" s="6">
        <f>E6*100/D6</f>
        <v>18.253968253968253</v>
      </c>
      <c r="G6" s="6">
        <f>1+3+1</f>
        <v>5</v>
      </c>
      <c r="H6" s="6">
        <f>G6*100/D6</f>
        <v>3.9682539682539684</v>
      </c>
      <c r="I6" s="6">
        <v>0</v>
      </c>
      <c r="J6" s="6">
        <f t="shared" si="0"/>
        <v>0</v>
      </c>
      <c r="K6" s="10">
        <f>((D6-E6)*100)/D6</f>
        <v>81.746031746031747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7" sqref="I7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6">
        <v>4</v>
      </c>
      <c r="D4" s="6">
        <f>4*21</f>
        <v>84</v>
      </c>
      <c r="E4" s="6">
        <f>1+3+5+1+3</f>
        <v>13</v>
      </c>
      <c r="F4" s="6">
        <f>E4*100/D4</f>
        <v>15.476190476190476</v>
      </c>
      <c r="G4" s="6">
        <f>1+3</f>
        <v>4</v>
      </c>
      <c r="H4" s="6">
        <f>G4*100/D4</f>
        <v>4.7619047619047619</v>
      </c>
      <c r="I4" s="6">
        <v>4</v>
      </c>
      <c r="J4" s="6">
        <f>I4*100/D4</f>
        <v>4.7619047619047619</v>
      </c>
      <c r="K4" s="10">
        <f>((D4-E4)*100)/D4</f>
        <v>84.523809523809518</v>
      </c>
      <c r="L4" s="10"/>
    </row>
    <row r="5" spans="1:12">
      <c r="A5" s="9" t="s">
        <v>10</v>
      </c>
      <c r="B5" s="9"/>
      <c r="C5" s="6">
        <v>6</v>
      </c>
      <c r="D5" s="6">
        <f>6*21</f>
        <v>126</v>
      </c>
      <c r="E5" s="6">
        <f>6+1+5+3+31+5+1</f>
        <v>52</v>
      </c>
      <c r="F5" s="6">
        <f>E5*100/D5</f>
        <v>41.269841269841272</v>
      </c>
      <c r="G5" s="6">
        <f>1+3+31+1</f>
        <v>36</v>
      </c>
      <c r="H5" s="6">
        <f>G5*100/D5</f>
        <v>28.571428571428573</v>
      </c>
      <c r="I5" s="6">
        <f>1</f>
        <v>1</v>
      </c>
      <c r="J5" s="6">
        <f t="shared" ref="J5:J6" si="0">I5*100/D5</f>
        <v>0.79365079365079361</v>
      </c>
      <c r="K5" s="10">
        <f>((D5-E5)*100)/D5</f>
        <v>58.730158730158728</v>
      </c>
      <c r="L5" s="10"/>
    </row>
    <row r="6" spans="1:12">
      <c r="A6" s="9" t="s">
        <v>11</v>
      </c>
      <c r="B6" s="9"/>
      <c r="C6" s="6">
        <v>6</v>
      </c>
      <c r="D6" s="6">
        <f>C6*21</f>
        <v>126</v>
      </c>
      <c r="E6" s="6">
        <f>1+5+6+9+1+1</f>
        <v>23</v>
      </c>
      <c r="F6" s="6">
        <f>E6*100/D6</f>
        <v>18.253968253968253</v>
      </c>
      <c r="G6" s="6">
        <f>1</f>
        <v>1</v>
      </c>
      <c r="H6" s="6">
        <f>G6*100/D6</f>
        <v>0.79365079365079361</v>
      </c>
      <c r="I6" s="6">
        <v>0</v>
      </c>
      <c r="J6" s="6">
        <f t="shared" si="0"/>
        <v>0</v>
      </c>
      <c r="K6" s="10">
        <f>((D6-E6)*100)/D6</f>
        <v>81.746031746031747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C4" sqref="C4:C7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6">
        <v>4</v>
      </c>
      <c r="D4" s="6">
        <f>C4*22</f>
        <v>88</v>
      </c>
      <c r="E4" s="6">
        <f>12+1+3+10+9</f>
        <v>35</v>
      </c>
      <c r="F4" s="6">
        <f>E4*100/D4</f>
        <v>39.772727272727273</v>
      </c>
      <c r="G4" s="6">
        <f>1</f>
        <v>1</v>
      </c>
      <c r="H4" s="6">
        <f>G4*100/D4</f>
        <v>1.1363636363636365</v>
      </c>
      <c r="I4" s="6">
        <v>1</v>
      </c>
      <c r="J4" s="6">
        <f>I4*100/D4</f>
        <v>1.1363636363636365</v>
      </c>
      <c r="K4" s="10">
        <f>((D4-E4)*100)/D4</f>
        <v>60.227272727272727</v>
      </c>
      <c r="L4" s="10"/>
    </row>
    <row r="5" spans="1:12">
      <c r="A5" s="9" t="s">
        <v>10</v>
      </c>
      <c r="B5" s="9"/>
      <c r="C5" s="6">
        <v>6</v>
      </c>
      <c r="D5" s="6">
        <f>C5*22</f>
        <v>132</v>
      </c>
      <c r="E5" s="6">
        <f>31+1+15+3+4+9+6</f>
        <v>69</v>
      </c>
      <c r="F5" s="6">
        <f>E5*100/D5</f>
        <v>52.272727272727273</v>
      </c>
      <c r="G5" s="6">
        <f>3+31</f>
        <v>34</v>
      </c>
      <c r="H5" s="6">
        <f>G5*100/D5</f>
        <v>25.757575757575758</v>
      </c>
      <c r="I5" s="6">
        <v>0</v>
      </c>
      <c r="J5" s="6">
        <f t="shared" ref="J5:J6" si="0">I5*100/D5</f>
        <v>0</v>
      </c>
      <c r="K5" s="10">
        <f>((D5-E5)*100)/D5</f>
        <v>47.727272727272727</v>
      </c>
      <c r="L5" s="10"/>
    </row>
    <row r="6" spans="1:12">
      <c r="A6" s="9" t="s">
        <v>11</v>
      </c>
      <c r="B6" s="9"/>
      <c r="C6" s="6">
        <v>6</v>
      </c>
      <c r="D6" s="6">
        <f>C6*22</f>
        <v>132</v>
      </c>
      <c r="E6" s="6">
        <f>9+2+10+9+12</f>
        <v>42</v>
      </c>
      <c r="F6" s="6">
        <f>E6*100/D6</f>
        <v>31.818181818181817</v>
      </c>
      <c r="G6" s="6">
        <f>0</f>
        <v>0</v>
      </c>
      <c r="H6" s="6">
        <f>G6*100/D6</f>
        <v>0</v>
      </c>
      <c r="I6" s="6">
        <v>0</v>
      </c>
      <c r="J6" s="6">
        <f t="shared" si="0"/>
        <v>0</v>
      </c>
      <c r="K6" s="10">
        <f>((D6-E6)*100)/D6</f>
        <v>68.181818181818187</v>
      </c>
      <c r="L6" s="10"/>
    </row>
    <row r="7" spans="1:12">
      <c r="C7">
        <f>SUM(C4:C6)</f>
        <v>16</v>
      </c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10" sqref="J10"/>
    </sheetView>
  </sheetViews>
  <sheetFormatPr defaultRowHeight="15"/>
  <cols>
    <col min="2" max="2" width="15.85546875" customWidth="1"/>
  </cols>
  <sheetData>
    <row r="1" spans="1:12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20">
      <c r="A3" s="10"/>
      <c r="B3" s="10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9" t="s">
        <v>8</v>
      </c>
      <c r="L3" s="9"/>
    </row>
    <row r="4" spans="1:12" ht="33" customHeight="1">
      <c r="A4" s="9" t="s">
        <v>9</v>
      </c>
      <c r="B4" s="9"/>
      <c r="C4" s="2">
        <v>4</v>
      </c>
      <c r="D4" s="2">
        <f>C4*22</f>
        <v>88</v>
      </c>
      <c r="E4" s="2">
        <f>2+1+2+1+6+2</f>
        <v>14</v>
      </c>
      <c r="F4" s="2">
        <f>E4*100/D4</f>
        <v>15.909090909090908</v>
      </c>
      <c r="G4" s="2">
        <f>1+1+2</f>
        <v>4</v>
      </c>
      <c r="H4" s="2">
        <f>G4*100/D4</f>
        <v>4.5454545454545459</v>
      </c>
      <c r="I4" s="2">
        <f>1+2</f>
        <v>3</v>
      </c>
      <c r="J4" s="2">
        <f>I4*100/D4</f>
        <v>3.4090909090909092</v>
      </c>
      <c r="K4" s="10">
        <f>((D4-E4)*100/D4)</f>
        <v>84.090909090909093</v>
      </c>
      <c r="L4" s="10"/>
    </row>
    <row r="5" spans="1:12">
      <c r="A5" s="9" t="s">
        <v>10</v>
      </c>
      <c r="B5" s="9"/>
      <c r="C5" s="2">
        <v>6</v>
      </c>
      <c r="D5" s="2">
        <f>C5*22</f>
        <v>132</v>
      </c>
      <c r="E5" s="2">
        <f>2+12+1+2+3+30</f>
        <v>50</v>
      </c>
      <c r="F5" s="2">
        <f>E5*100/D5</f>
        <v>37.878787878787875</v>
      </c>
      <c r="G5" s="2">
        <f>2+12+1+2+30</f>
        <v>47</v>
      </c>
      <c r="H5" s="2">
        <f>G5*100/D5</f>
        <v>35.606060606060609</v>
      </c>
      <c r="I5" s="2">
        <v>2</v>
      </c>
      <c r="J5" s="2">
        <f>I5*100/D5</f>
        <v>1.5151515151515151</v>
      </c>
      <c r="K5" s="10">
        <f t="shared" ref="K5:K6" si="0">((D5-E5)*100/D5)</f>
        <v>62.121212121212125</v>
      </c>
      <c r="L5" s="10"/>
    </row>
    <row r="6" spans="1:12">
      <c r="A6" s="9" t="s">
        <v>11</v>
      </c>
      <c r="B6" s="9"/>
      <c r="C6" s="2">
        <v>6</v>
      </c>
      <c r="D6" s="2">
        <f>C6*22</f>
        <v>132</v>
      </c>
      <c r="E6" s="2">
        <f>3+7+1+1+2+1+10</f>
        <v>25</v>
      </c>
      <c r="F6" s="2">
        <f>E6*100/D6</f>
        <v>18.939393939393938</v>
      </c>
      <c r="G6" s="2">
        <f>3+1+1+1</f>
        <v>6</v>
      </c>
      <c r="H6" s="2">
        <f>G6*100/D6</f>
        <v>4.5454545454545459</v>
      </c>
      <c r="I6" s="2">
        <f>3</f>
        <v>3</v>
      </c>
      <c r="J6" s="2">
        <f>I6*100/D6</f>
        <v>2.2727272727272729</v>
      </c>
      <c r="K6" s="10">
        <f t="shared" si="0"/>
        <v>81.060606060606062</v>
      </c>
      <c r="L6" s="10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Amministrativo01</dc:creator>
  <cp:lastModifiedBy>stescione</cp:lastModifiedBy>
  <cp:lastPrinted>2015-01-19T09:49:29Z</cp:lastPrinted>
  <dcterms:created xsi:type="dcterms:W3CDTF">2014-10-08T09:46:45Z</dcterms:created>
  <dcterms:modified xsi:type="dcterms:W3CDTF">2017-02-09T08:38:59Z</dcterms:modified>
</cp:coreProperties>
</file>